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yvebb-my.sharepoint.com/personal/jordan_hume_vyvebb_com/Documents/2022 State Broadband/NE CPF 2023/App_Bellwood West_revised/"/>
    </mc:Choice>
  </mc:AlternateContent>
  <xr:revisionPtr revIDLastSave="0" documentId="8_{F1195899-618E-4DDC-B71C-948AEE004227}" xr6:coauthVersionLast="47" xr6:coauthVersionMax="47" xr10:uidLastSave="{00000000-0000-0000-0000-000000000000}"/>
  <bookViews>
    <workbookView xWindow="-109" yWindow="-109" windowWidth="31196" windowHeight="17038" xr2:uid="{317E9CFD-BD25-47CD-9553-69F4EAAF4732}"/>
  </bookViews>
  <sheets>
    <sheet name="Detail BOM OSP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10" i="1"/>
  <c r="G10" i="1"/>
  <c r="D18" i="1"/>
  <c r="B105" i="1" s="1"/>
  <c r="G105" i="1" s="1"/>
  <c r="D19" i="1"/>
  <c r="B20" i="1"/>
  <c r="B28" i="1"/>
  <c r="D28" i="1" s="1"/>
  <c r="B29" i="1"/>
  <c r="B89" i="1" s="1"/>
  <c r="G89" i="1" s="1"/>
  <c r="D29" i="1"/>
  <c r="B30" i="1"/>
  <c r="B31" i="1" s="1"/>
  <c r="B34" i="1"/>
  <c r="G34" i="1"/>
  <c r="B35" i="1"/>
  <c r="G35" i="1" s="1"/>
  <c r="B36" i="1"/>
  <c r="G36" i="1"/>
  <c r="B37" i="1"/>
  <c r="G37" i="1"/>
  <c r="B38" i="1"/>
  <c r="G38" i="1"/>
  <c r="B39" i="1"/>
  <c r="G39" i="1" s="1"/>
  <c r="G40" i="1"/>
  <c r="G41" i="1"/>
  <c r="G42" i="1"/>
  <c r="G43" i="1"/>
  <c r="G44" i="1"/>
  <c r="G45" i="1"/>
  <c r="G46" i="1"/>
  <c r="G47" i="1"/>
  <c r="G48" i="1"/>
  <c r="B49" i="1"/>
  <c r="G49" i="1"/>
  <c r="B50" i="1"/>
  <c r="G50" i="1" s="1"/>
  <c r="B51" i="1"/>
  <c r="G51" i="1" s="1"/>
  <c r="G52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90" i="1"/>
  <c r="G91" i="1"/>
  <c r="G92" i="1"/>
  <c r="G93" i="1"/>
  <c r="G94" i="1"/>
  <c r="G95" i="1"/>
  <c r="G96" i="1"/>
  <c r="B97" i="1"/>
  <c r="G97" i="1" s="1"/>
  <c r="B98" i="1"/>
  <c r="G98" i="1"/>
  <c r="B99" i="1"/>
  <c r="G99" i="1"/>
  <c r="B100" i="1"/>
  <c r="G100" i="1" s="1"/>
  <c r="B101" i="1"/>
  <c r="G101" i="1" s="1"/>
  <c r="B104" i="1"/>
  <c r="G104" i="1" s="1"/>
  <c r="B108" i="1"/>
  <c r="G108" i="1" s="1"/>
  <c r="B112" i="1"/>
  <c r="G112" i="1" s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B135" i="1"/>
  <c r="G135" i="1" s="1"/>
  <c r="B136" i="1"/>
  <c r="G136" i="1" s="1"/>
  <c r="B137" i="1"/>
  <c r="G137" i="1"/>
  <c r="B138" i="1"/>
  <c r="G138" i="1" s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64" i="1"/>
  <c r="G165" i="1"/>
  <c r="G166" i="1"/>
  <c r="G167" i="1"/>
  <c r="B168" i="1"/>
  <c r="G168" i="1"/>
  <c r="B169" i="1"/>
  <c r="G169" i="1"/>
  <c r="G170" i="1"/>
  <c r="G171" i="1"/>
  <c r="B172" i="1"/>
  <c r="G172" i="1" s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B53" i="1" l="1"/>
  <c r="B54" i="1"/>
  <c r="G192" i="1"/>
  <c r="F9" i="1" s="1"/>
  <c r="B111" i="1"/>
  <c r="G111" i="1" s="1"/>
  <c r="B103" i="1"/>
  <c r="G103" i="1" s="1"/>
  <c r="B110" i="1"/>
  <c r="G110" i="1" s="1"/>
  <c r="B106" i="1"/>
  <c r="G106" i="1" s="1"/>
  <c r="B102" i="1"/>
  <c r="G102" i="1" s="1"/>
  <c r="B107" i="1"/>
  <c r="G107" i="1" s="1"/>
  <c r="B113" i="1"/>
  <c r="G113" i="1" s="1"/>
  <c r="B109" i="1"/>
  <c r="G109" i="1" s="1"/>
  <c r="B27" i="1"/>
  <c r="G54" i="1" l="1"/>
  <c r="B114" i="1"/>
  <c r="G114" i="1" s="1"/>
  <c r="G159" i="1" s="1"/>
  <c r="B55" i="1"/>
  <c r="G55" i="1" s="1"/>
  <c r="B115" i="1"/>
  <c r="G115" i="1" s="1"/>
  <c r="G53" i="1"/>
  <c r="G86" i="1" s="1"/>
  <c r="F7" i="1" s="1"/>
  <c r="G160" i="1" l="1"/>
  <c r="G161" i="1" s="1"/>
  <c r="F8" i="1" s="1"/>
  <c r="F11" i="1" s="1"/>
</calcChain>
</file>

<file path=xl/sharedStrings.xml><?xml version="1.0" encoding="utf-8"?>
<sst xmlns="http://schemas.openxmlformats.org/spreadsheetml/2006/main" count="317" uniqueCount="203">
  <si>
    <t>Misc. Total</t>
  </si>
  <si>
    <t>foot</t>
  </si>
  <si>
    <t>Confined Space Adder</t>
  </si>
  <si>
    <t>Rock Clause Adder</t>
  </si>
  <si>
    <t>Sq Ft</t>
  </si>
  <si>
    <t>Road R&amp;R</t>
  </si>
  <si>
    <t>ea</t>
  </si>
  <si>
    <t>Print costs</t>
  </si>
  <si>
    <t>.11 Mile/hour</t>
  </si>
  <si>
    <t>hour</t>
  </si>
  <si>
    <t>Fiber Documentation updates hourly</t>
  </si>
  <si>
    <t>.09 Mile/hour</t>
  </si>
  <si>
    <t xml:space="preserve">Mapping updates hourly </t>
  </si>
  <si>
    <t>Each</t>
  </si>
  <si>
    <t>Mapping; complete per enterprise build</t>
  </si>
  <si>
    <t>mile</t>
  </si>
  <si>
    <t>Design</t>
  </si>
  <si>
    <t>ft</t>
  </si>
  <si>
    <t>Walkout/Mapping/Design</t>
  </si>
  <si>
    <t>Survey easement</t>
  </si>
  <si>
    <t>PTP</t>
  </si>
  <si>
    <t>by permit</t>
  </si>
  <si>
    <t>Archeology Study</t>
  </si>
  <si>
    <t>Geological Study</t>
  </si>
  <si>
    <t>Environmental Study</t>
  </si>
  <si>
    <t>each</t>
  </si>
  <si>
    <t>BLM Permit preparation</t>
  </si>
  <si>
    <t>day</t>
  </si>
  <si>
    <t>Traffic Control</t>
  </si>
  <si>
    <t>County Permits</t>
  </si>
  <si>
    <t>City Permits</t>
  </si>
  <si>
    <t>DOT Permits</t>
  </si>
  <si>
    <t>Railroad Permit preparation</t>
  </si>
  <si>
    <t>Railroad Permit</t>
  </si>
  <si>
    <t>Drafting for permits</t>
  </si>
  <si>
    <t>Make Ready</t>
  </si>
  <si>
    <t>pole</t>
  </si>
  <si>
    <t>Pole Engineering</t>
  </si>
  <si>
    <t>Post Construction Inspection fee</t>
  </si>
  <si>
    <t>Pole permit application fee</t>
  </si>
  <si>
    <t>Easement Acquisition fee</t>
  </si>
  <si>
    <t>Easement</t>
  </si>
  <si>
    <t>Amount</t>
  </si>
  <si>
    <t>Typical units/mile</t>
  </si>
  <si>
    <t>Unit</t>
  </si>
  <si>
    <t>Unit Price</t>
  </si>
  <si>
    <t>Misc.</t>
  </si>
  <si>
    <t>Qty</t>
  </si>
  <si>
    <t>Material Total</t>
  </si>
  <si>
    <t>Freight and Taxes (12%)</t>
  </si>
  <si>
    <t>Material</t>
  </si>
  <si>
    <t>Flat Fiber Drop Clamp (Aerial Only)</t>
  </si>
  <si>
    <t xml:space="preserve">Bulk Head Connector (Term at box) </t>
  </si>
  <si>
    <t>Fiber Jumper 3M "Rugged" SC/APC-SC-APC</t>
  </si>
  <si>
    <t xml:space="preserve">Multilink Mechnical APC/SC Connector </t>
  </si>
  <si>
    <t>Customer Premise Termination Box</t>
  </si>
  <si>
    <t xml:space="preserve">1000' Opti-Tap Drop </t>
  </si>
  <si>
    <t xml:space="preserve">750' Opti-Tap Drop </t>
  </si>
  <si>
    <t xml:space="preserve">500' Opti-Tap Drop </t>
  </si>
  <si>
    <t>Misc. Optic jumpers</t>
  </si>
  <si>
    <t>Splitter Enclosure</t>
  </si>
  <si>
    <t>Optic Splitters</t>
  </si>
  <si>
    <t xml:space="preserve">Cisco C21-C36 DWDM-SFP 6061-40 compatible 1000base-DWDM SFP 100ghz 1560.61nm 40km DOM LC SMF   (QTY 2) </t>
  </si>
  <si>
    <t xml:space="preserve">FMU 2-slot 1U 19" Rack Chassis Unloaded, holds up to 2 units FMU plug-in Module </t>
  </si>
  <si>
    <t>ABS Field Cut in Splitter</t>
  </si>
  <si>
    <t xml:space="preserve">DWDM Customized Dual Fiber Mux Demux- 16ch lc/upc 1u 19"ROCK Mount </t>
  </si>
  <si>
    <t>Fiber Termination Panel</t>
  </si>
  <si>
    <t>Misc splicing cleaners/hardware</t>
  </si>
  <si>
    <t>Fiber Fusion Sleeves</t>
  </si>
  <si>
    <t>Fiber identifiers</t>
  </si>
  <si>
    <t>Storage loop - Horsehoe - pair</t>
  </si>
  <si>
    <t>Single Fiber Splice Tray</t>
  </si>
  <si>
    <t>Clamp Hanger Bracket</t>
  </si>
  <si>
    <t>Splice Enclosure large</t>
  </si>
  <si>
    <t>Splice Enclosure small</t>
  </si>
  <si>
    <t>Wallmount Rack</t>
  </si>
  <si>
    <t>Drop Fiber 12 ct OH SM Flat</t>
  </si>
  <si>
    <r>
      <t xml:space="preserve">288 ct Fiber  </t>
    </r>
    <r>
      <rPr>
        <b/>
        <sz val="10"/>
        <rFont val="Arial"/>
        <family val="2"/>
      </rPr>
      <t>Refer to cell B27</t>
    </r>
  </si>
  <si>
    <r>
      <t xml:space="preserve">144 ct Fiber  </t>
    </r>
    <r>
      <rPr>
        <b/>
        <sz val="10"/>
        <rFont val="Arial"/>
        <family val="2"/>
      </rPr>
      <t>Refer to cell B27</t>
    </r>
  </si>
  <si>
    <r>
      <t xml:space="preserve">96 ct Fiber  </t>
    </r>
    <r>
      <rPr>
        <b/>
        <sz val="10"/>
        <rFont val="Arial"/>
        <family val="2"/>
      </rPr>
      <t>Refer to cell B27</t>
    </r>
  </si>
  <si>
    <r>
      <t xml:space="preserve">48 ct Fiber  </t>
    </r>
    <r>
      <rPr>
        <b/>
        <sz val="10"/>
        <rFont val="Arial"/>
        <family val="2"/>
      </rPr>
      <t>Refer to cell B27</t>
    </r>
  </si>
  <si>
    <r>
      <t xml:space="preserve">24 ct Fiber` </t>
    </r>
    <r>
      <rPr>
        <b/>
        <sz val="10"/>
        <rFont val="Arial"/>
        <family val="2"/>
      </rPr>
      <t>Refer to cell B27</t>
    </r>
  </si>
  <si>
    <t>Misc. Hardware</t>
  </si>
  <si>
    <t>Anchors</t>
  </si>
  <si>
    <t>Tree Guard</t>
  </si>
  <si>
    <t>Copper Wire #6</t>
  </si>
  <si>
    <t>Ground Rod 8'</t>
  </si>
  <si>
    <t>Guy Guard</t>
  </si>
  <si>
    <t>Insulator</t>
  </si>
  <si>
    <t>Bonding clamp</t>
  </si>
  <si>
    <t>3-bolt suspension clamp</t>
  </si>
  <si>
    <t>Rans Head</t>
  </si>
  <si>
    <t>Square Nuts</t>
  </si>
  <si>
    <t>Square washers</t>
  </si>
  <si>
    <t>Bolts</t>
  </si>
  <si>
    <t>Strand splice</t>
  </si>
  <si>
    <t>Strand dead ends</t>
  </si>
  <si>
    <t>Spacers</t>
  </si>
  <si>
    <t>Support Straps</t>
  </si>
  <si>
    <t>lash wire clamp</t>
  </si>
  <si>
    <t>lash wire  1,200'</t>
  </si>
  <si>
    <t>Strand</t>
  </si>
  <si>
    <t>Riser Guard/Brackets</t>
  </si>
  <si>
    <t>Mule Tape</t>
  </si>
  <si>
    <t xml:space="preserve">Vault with Buried Fiber Marker </t>
  </si>
  <si>
    <t>Pedestal - slack loop</t>
  </si>
  <si>
    <t>Pedestal  hand hole</t>
  </si>
  <si>
    <t>Sweeps/Glue</t>
  </si>
  <si>
    <t>Conduit - 2 "</t>
  </si>
  <si>
    <t>MATERIAL DESCRIPTION</t>
  </si>
  <si>
    <t>Labor Total</t>
  </si>
  <si>
    <t>Project Management 10%</t>
  </si>
  <si>
    <t>Set Up fee</t>
  </si>
  <si>
    <t>Mobilization charge</t>
  </si>
  <si>
    <t>Set node/amp ped</t>
  </si>
  <si>
    <t>Splice tap/splitter</t>
  </si>
  <si>
    <t>Splice Trunk/LE</t>
  </si>
  <si>
    <t>Splice coax/rough balance</t>
  </si>
  <si>
    <t>Inside Cabling</t>
  </si>
  <si>
    <t>Building Entry</t>
  </si>
  <si>
    <t>Per vehicle</t>
  </si>
  <si>
    <t>Set Up/Mobilization</t>
  </si>
  <si>
    <t>per location</t>
  </si>
  <si>
    <t>Trip Charge</t>
  </si>
  <si>
    <t>Splice fiber drop - pigtail</t>
  </si>
  <si>
    <t>Audit Enclosure</t>
  </si>
  <si>
    <t>OTDR wavelengths</t>
  </si>
  <si>
    <t>Splice mux filters</t>
  </si>
  <si>
    <t>Strap/store enclosure</t>
  </si>
  <si>
    <t>New enclosure</t>
  </si>
  <si>
    <t>Replace existing enclosure</t>
  </si>
  <si>
    <t>Fiber splicing</t>
  </si>
  <si>
    <t>Fiber enclosure breakout/prep</t>
  </si>
  <si>
    <t>Mid-Sheath fiber enclosure breakout/prep</t>
  </si>
  <si>
    <t>Re-entry of Splice closure</t>
  </si>
  <si>
    <t>Install Drop Fiber OH</t>
  </si>
  <si>
    <t>Cross/Guard Arm</t>
  </si>
  <si>
    <t>Riser</t>
  </si>
  <si>
    <t>Down Guy</t>
  </si>
  <si>
    <t>hr</t>
  </si>
  <si>
    <t>Tree Trim per tree</t>
  </si>
  <si>
    <t>Anchor bust or screw</t>
  </si>
  <si>
    <t>De-Re coax or fiber</t>
  </si>
  <si>
    <t>Overlash coax or fiber</t>
  </si>
  <si>
    <t>Lash coax or fiber to new strand</t>
  </si>
  <si>
    <t>Install new strand</t>
  </si>
  <si>
    <t>Set pole up to 30' includes pole</t>
  </si>
  <si>
    <t>Proof conduit - rod/rope</t>
  </si>
  <si>
    <t>Pull fiber/coax in occupied duct</t>
  </si>
  <si>
    <t>Pull fiber/coax in empty duct</t>
  </si>
  <si>
    <t xml:space="preserve">Install Ped </t>
  </si>
  <si>
    <t xml:space="preserve">Install Round Marker Post </t>
  </si>
  <si>
    <t>set vaults with ground rod</t>
  </si>
  <si>
    <t>Pot Hole for utilities</t>
  </si>
  <si>
    <t>Hour</t>
  </si>
  <si>
    <t>Asphalt/Concrete repair</t>
  </si>
  <si>
    <t>Directional Boring</t>
  </si>
  <si>
    <t>Plow Fiber/Coax/Conduit</t>
  </si>
  <si>
    <t>UG Conduit Placement 36"</t>
  </si>
  <si>
    <t>UG Conduit Placement 24"</t>
  </si>
  <si>
    <t>Contractor bid items (Labor)</t>
  </si>
  <si>
    <t>Miles of build</t>
  </si>
  <si>
    <t>Total Build footage</t>
  </si>
  <si>
    <t>Miles</t>
  </si>
  <si>
    <t>Total Underground footage</t>
  </si>
  <si>
    <t>Total Aerial footage</t>
  </si>
  <si>
    <t>Fiber footage to order</t>
  </si>
  <si>
    <t>Pull Fiber/coax in occupied duct</t>
  </si>
  <si>
    <t>Pull Fiber/coax in empty duct</t>
  </si>
  <si>
    <t>Directional Bore Footage</t>
  </si>
  <si>
    <t>Plow fiber/coax/conduit</t>
  </si>
  <si>
    <t>Underground footage 36"</t>
  </si>
  <si>
    <t>Underground footage 24"</t>
  </si>
  <si>
    <t>Number of Poles</t>
  </si>
  <si>
    <t>Aerial footage (Overlash)</t>
  </si>
  <si>
    <t>Aerial footage (New build)</t>
  </si>
  <si>
    <t>Notes:</t>
  </si>
  <si>
    <t>Footage</t>
  </si>
  <si>
    <t>OH to UG; Yes or No</t>
  </si>
  <si>
    <t>Yes</t>
  </si>
  <si>
    <t>Manual; Data Entry if Applicable</t>
  </si>
  <si>
    <t>Building Entry; Aerial or UG</t>
  </si>
  <si>
    <t>UG</t>
  </si>
  <si>
    <t>Overhead</t>
  </si>
  <si>
    <t>Muxed; Yes or No</t>
  </si>
  <si>
    <t>No</t>
  </si>
  <si>
    <t>Underground</t>
  </si>
  <si>
    <t>Grand Total</t>
  </si>
  <si>
    <t>Date</t>
  </si>
  <si>
    <t>Jeremy Huhman</t>
  </si>
  <si>
    <t>Prepaird By</t>
  </si>
  <si>
    <t>Nebraska</t>
  </si>
  <si>
    <t>State</t>
  </si>
  <si>
    <t>Labor  Total</t>
  </si>
  <si>
    <t>Butler County</t>
  </si>
  <si>
    <t>City</t>
  </si>
  <si>
    <t>Location A-Street</t>
  </si>
  <si>
    <t>OPS DETAIL</t>
  </si>
  <si>
    <t>Work order Number</t>
  </si>
  <si>
    <t>Work order Name</t>
  </si>
  <si>
    <t xml:space="preserve"> </t>
  </si>
  <si>
    <t>Fiber Design Template vr</t>
  </si>
  <si>
    <t>Vyve Broadband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</si>
</sst>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[$-F800]dddd\,\ mmmm\ dd\,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Geneva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FFC000"/>
      <name val="Arial"/>
      <family val="2"/>
    </font>
    <font>
      <b/>
      <sz val="28"/>
      <color rgb="FFFF2D2D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rgb="FFFFD9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2" fillId="0" borderId="0" xfId="1"/>
    <xf numFmtId="44" fontId="3" fillId="2" borderId="0" xfId="2" applyFont="1" applyFill="1"/>
    <xf numFmtId="0" fontId="4" fillId="0" borderId="0" xfId="3" applyFont="1"/>
    <xf numFmtId="0" fontId="3" fillId="0" borderId="0" xfId="3" applyFont="1"/>
    <xf numFmtId="0" fontId="1" fillId="0" borderId="0" xfId="3" applyProtection="1">
      <protection locked="0"/>
    </xf>
    <xf numFmtId="0" fontId="1" fillId="0" borderId="0" xfId="3"/>
    <xf numFmtId="44" fontId="2" fillId="0" borderId="0" xfId="2"/>
    <xf numFmtId="1" fontId="1" fillId="0" borderId="0" xfId="3" applyNumberFormat="1" applyProtection="1">
      <protection locked="0"/>
    </xf>
    <xf numFmtId="0" fontId="1" fillId="3" borderId="0" xfId="3" applyFill="1"/>
    <xf numFmtId="44" fontId="2" fillId="0" borderId="0" xfId="4" applyFont="1"/>
    <xf numFmtId="0" fontId="1" fillId="4" borderId="0" xfId="3" applyFill="1"/>
    <xf numFmtId="1" fontId="1" fillId="0" borderId="0" xfId="3" applyNumberFormat="1"/>
    <xf numFmtId="0" fontId="1" fillId="0" borderId="0" xfId="3" applyAlignment="1">
      <alignment horizontal="center"/>
    </xf>
    <xf numFmtId="0" fontId="1" fillId="5" borderId="0" xfId="3" applyFill="1"/>
    <xf numFmtId="44" fontId="0" fillId="0" borderId="0" xfId="2" applyFont="1"/>
    <xf numFmtId="0" fontId="1" fillId="6" borderId="0" xfId="3" applyFill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6" fillId="0" borderId="0" xfId="3" applyFont="1"/>
    <xf numFmtId="4" fontId="2" fillId="0" borderId="0" xfId="2" applyNumberFormat="1"/>
    <xf numFmtId="0" fontId="2" fillId="7" borderId="0" xfId="2" applyNumberFormat="1" applyFont="1" applyFill="1"/>
    <xf numFmtId="0" fontId="1" fillId="0" borderId="0" xfId="3" applyAlignment="1">
      <alignment horizontal="left"/>
    </xf>
    <xf numFmtId="4" fontId="0" fillId="0" borderId="0" xfId="5" applyNumberFormat="1" applyFont="1"/>
    <xf numFmtId="0" fontId="2" fillId="0" borderId="0" xfId="2" applyNumberFormat="1"/>
    <xf numFmtId="164" fontId="2" fillId="0" borderId="0" xfId="2" applyNumberFormat="1"/>
    <xf numFmtId="0" fontId="7" fillId="0" borderId="0" xfId="3" applyFont="1" applyAlignment="1">
      <alignment horizontal="center"/>
    </xf>
    <xf numFmtId="0" fontId="7" fillId="0" borderId="0" xfId="3" applyFont="1"/>
    <xf numFmtId="164" fontId="7" fillId="0" borderId="0" xfId="2" applyNumberFormat="1" applyFont="1" applyBorder="1"/>
    <xf numFmtId="1" fontId="8" fillId="0" borderId="0" xfId="3" applyNumberFormat="1" applyFont="1"/>
    <xf numFmtId="44" fontId="2" fillId="8" borderId="5" xfId="5" applyFont="1" applyFill="1" applyBorder="1"/>
    <xf numFmtId="0" fontId="2" fillId="8" borderId="5" xfId="1" applyFill="1" applyBorder="1" applyAlignment="1">
      <alignment vertical="top" wrapText="1"/>
    </xf>
    <xf numFmtId="0" fontId="2" fillId="0" borderId="0" xfId="1" applyAlignment="1">
      <alignment vertical="center"/>
    </xf>
    <xf numFmtId="0" fontId="1" fillId="9" borderId="0" xfId="3" applyFill="1"/>
    <xf numFmtId="4" fontId="1" fillId="0" borderId="0" xfId="3" applyNumberFormat="1"/>
    <xf numFmtId="1" fontId="1" fillId="10" borderId="0" xfId="3" applyNumberFormat="1" applyFill="1"/>
    <xf numFmtId="1" fontId="1" fillId="6" borderId="0" xfId="3" applyNumberFormat="1" applyFill="1" applyProtection="1">
      <protection locked="0"/>
    </xf>
    <xf numFmtId="44" fontId="2" fillId="0" borderId="0" xfId="2" applyFont="1" applyFill="1"/>
    <xf numFmtId="1" fontId="1" fillId="6" borderId="0" xfId="3" applyNumberFormat="1" applyFill="1"/>
    <xf numFmtId="0" fontId="2" fillId="11" borderId="0" xfId="1" applyFill="1" applyAlignment="1">
      <alignment vertical="center"/>
    </xf>
    <xf numFmtId="44" fontId="2" fillId="7" borderId="0" xfId="2" applyFont="1" applyFill="1"/>
    <xf numFmtId="1" fontId="1" fillId="11" borderId="0" xfId="3" applyNumberFormat="1" applyFill="1" applyProtection="1">
      <protection locked="0"/>
    </xf>
    <xf numFmtId="1" fontId="1" fillId="11" borderId="0" xfId="3" applyNumberFormat="1" applyFill="1"/>
    <xf numFmtId="44" fontId="2" fillId="0" borderId="0" xfId="2" applyFont="1"/>
    <xf numFmtId="44" fontId="2" fillId="0" borderId="0" xfId="2" applyFill="1"/>
    <xf numFmtId="2" fontId="6" fillId="0" borderId="0" xfId="3" applyNumberFormat="1" applyFont="1"/>
    <xf numFmtId="1" fontId="6" fillId="0" borderId="0" xfId="3" applyNumberFormat="1" applyFont="1"/>
    <xf numFmtId="2" fontId="1" fillId="0" borderId="0" xfId="3" applyNumberFormat="1"/>
    <xf numFmtId="1" fontId="3" fillId="0" borderId="0" xfId="3" applyNumberFormat="1" applyFont="1"/>
    <xf numFmtId="0" fontId="1" fillId="11" borderId="0" xfId="3" applyFill="1" applyProtection="1">
      <protection locked="0"/>
    </xf>
    <xf numFmtId="0" fontId="1" fillId="6" borderId="0" xfId="3" applyFill="1" applyProtection="1">
      <protection locked="0"/>
    </xf>
    <xf numFmtId="0" fontId="6" fillId="0" borderId="0" xfId="3" applyFont="1" applyAlignment="1">
      <alignment horizontal="center"/>
    </xf>
    <xf numFmtId="0" fontId="10" fillId="0" borderId="0" xfId="3" applyFont="1"/>
    <xf numFmtId="0" fontId="6" fillId="11" borderId="0" xfId="3" applyFont="1" applyFill="1"/>
    <xf numFmtId="0" fontId="1" fillId="11" borderId="0" xfId="3" applyFill="1" applyAlignment="1">
      <alignment horizontal="right"/>
    </xf>
    <xf numFmtId="0" fontId="1" fillId="0" borderId="0" xfId="3" applyAlignment="1">
      <alignment horizontal="right"/>
    </xf>
    <xf numFmtId="0" fontId="6" fillId="13" borderId="0" xfId="3" applyFont="1" applyFill="1"/>
    <xf numFmtId="0" fontId="1" fillId="13" borderId="0" xfId="3" applyFill="1" applyAlignment="1">
      <alignment horizontal="right"/>
    </xf>
    <xf numFmtId="0" fontId="1" fillId="11" borderId="0" xfId="3" applyFill="1"/>
    <xf numFmtId="0" fontId="11" fillId="0" borderId="0" xfId="3" applyFont="1"/>
    <xf numFmtId="44" fontId="11" fillId="0" borderId="0" xfId="3" applyNumberFormat="1" applyFont="1"/>
    <xf numFmtId="0" fontId="10" fillId="0" borderId="0" xfId="6" applyFont="1"/>
    <xf numFmtId="0" fontId="12" fillId="0" borderId="0" xfId="6" applyFont="1"/>
    <xf numFmtId="0" fontId="13" fillId="14" borderId="8" xfId="1" applyFont="1" applyFill="1" applyBorder="1"/>
    <xf numFmtId="44" fontId="14" fillId="14" borderId="0" xfId="3" applyNumberFormat="1" applyFont="1" applyFill="1"/>
    <xf numFmtId="44" fontId="1" fillId="0" borderId="0" xfId="3" applyNumberFormat="1"/>
    <xf numFmtId="0" fontId="6" fillId="0" borderId="14" xfId="3" applyFont="1" applyBorder="1"/>
    <xf numFmtId="7" fontId="2" fillId="0" borderId="0" xfId="1" applyNumberFormat="1"/>
    <xf numFmtId="43" fontId="1" fillId="0" borderId="0" xfId="3" applyNumberFormat="1"/>
    <xf numFmtId="165" fontId="2" fillId="11" borderId="0" xfId="6" applyNumberFormat="1" applyFill="1" applyAlignment="1" applyProtection="1">
      <alignment horizontal="left"/>
      <protection locked="0"/>
    </xf>
    <xf numFmtId="0" fontId="6" fillId="0" borderId="0" xfId="6" applyFont="1"/>
    <xf numFmtId="0" fontId="6" fillId="0" borderId="15" xfId="3" applyFont="1" applyBorder="1"/>
    <xf numFmtId="44" fontId="1" fillId="11" borderId="0" xfId="3" applyNumberFormat="1" applyFill="1" applyProtection="1">
      <protection locked="0"/>
    </xf>
    <xf numFmtId="0" fontId="2" fillId="11" borderId="0" xfId="6" applyFill="1" applyAlignment="1" applyProtection="1">
      <alignment horizontal="left"/>
      <protection locked="0"/>
    </xf>
    <xf numFmtId="0" fontId="6" fillId="0" borderId="16" xfId="3" applyFont="1" applyBorder="1"/>
    <xf numFmtId="0" fontId="1" fillId="11" borderId="0" xfId="3" applyFill="1" applyAlignment="1" applyProtection="1">
      <alignment horizontal="left"/>
      <protection locked="0"/>
    </xf>
    <xf numFmtId="0" fontId="16" fillId="0" borderId="0" xfId="3" applyFont="1" applyAlignment="1">
      <alignment horizontal="center"/>
    </xf>
    <xf numFmtId="0" fontId="17" fillId="0" borderId="0" xfId="3" applyFont="1"/>
    <xf numFmtId="0" fontId="18" fillId="15" borderId="0" xfId="3" applyFont="1" applyFill="1"/>
    <xf numFmtId="0" fontId="15" fillId="0" borderId="0" xfId="3" applyFont="1" applyAlignment="1">
      <alignment horizontal="center"/>
    </xf>
    <xf numFmtId="0" fontId="2" fillId="0" borderId="0" xfId="1" applyAlignment="1">
      <alignment horizontal="center"/>
    </xf>
    <xf numFmtId="0" fontId="2" fillId="0" borderId="17" xfId="1" applyBorder="1" applyAlignment="1">
      <alignment horizontal="center"/>
    </xf>
    <xf numFmtId="0" fontId="9" fillId="12" borderId="13" xfId="3" applyFont="1" applyFill="1" applyBorder="1"/>
    <xf numFmtId="0" fontId="9" fillId="12" borderId="12" xfId="3" applyFont="1" applyFill="1" applyBorder="1"/>
    <xf numFmtId="0" fontId="1" fillId="0" borderId="11" xfId="3" applyBorder="1" applyAlignment="1" applyProtection="1">
      <alignment horizontal="left" vertical="top" wrapText="1"/>
      <protection locked="0"/>
    </xf>
    <xf numFmtId="0" fontId="1" fillId="0" borderId="10" xfId="3" applyBorder="1" applyAlignment="1" applyProtection="1">
      <alignment horizontal="left" vertical="top" wrapText="1"/>
      <protection locked="0"/>
    </xf>
    <xf numFmtId="0" fontId="1" fillId="0" borderId="9" xfId="3" applyBorder="1" applyAlignment="1" applyProtection="1">
      <alignment horizontal="left" vertical="top" wrapText="1"/>
      <protection locked="0"/>
    </xf>
    <xf numFmtId="0" fontId="1" fillId="0" borderId="8" xfId="3" applyBorder="1" applyAlignment="1" applyProtection="1">
      <alignment horizontal="left" vertical="top" wrapText="1"/>
      <protection locked="0"/>
    </xf>
    <xf numFmtId="0" fontId="1" fillId="0" borderId="7" xfId="3" applyBorder="1" applyAlignment="1" applyProtection="1">
      <alignment horizontal="left" vertical="top" wrapText="1"/>
      <protection locked="0"/>
    </xf>
    <xf numFmtId="0" fontId="1" fillId="0" borderId="6" xfId="3" applyBorder="1" applyAlignment="1" applyProtection="1">
      <alignment horizontal="left" vertical="top" wrapText="1"/>
      <protection locked="0"/>
    </xf>
  </cellXfs>
  <cellStyles count="7">
    <cellStyle name="Currency 2" xfId="4" xr:uid="{4BDA715B-EBBD-43AA-8185-8BCED88FCFA6}"/>
    <cellStyle name="Currency 2 2 2" xfId="5" xr:uid="{4CDFBB2D-4638-4E8C-9E0E-5C4A1C434515}"/>
    <cellStyle name="Currency 3" xfId="2" xr:uid="{2A994E5C-8A12-41FA-AE4C-83ED484EC8B7}"/>
    <cellStyle name="Normal" xfId="0" builtinId="0"/>
    <cellStyle name="Normal 2" xfId="1" xr:uid="{9780D3AE-7654-455E-8C56-CB7C4E72E1BB}"/>
    <cellStyle name="Normal 2 2" xfId="3" xr:uid="{02F59B3F-1071-475A-9E80-26889EC1BDA7}"/>
    <cellStyle name="Normal_BBS questions template" xfId="6" xr:uid="{9183B7AD-0DED-4BBE-A69D-D5853217B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nny.white\AppData\Local\Microsoft\Windows\INetCache\Content.Outlook\Q4UV1QAK\CAR%20Bellwood%20Expansion%20Nebraska%20(version%202).xlsx" TargetMode="External"/><Relationship Id="rId1" Type="http://schemas.openxmlformats.org/officeDocument/2006/relationships/externalLinkPath" Target="file:///C:\Users\danny.white\AppData\Local\Microsoft\Windows\INetCache\Content.Outlook\Q4UV1QAK\CAR%20Bellwood%20Expansion%20Nebraska%20(version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emy.huhman\Documents\Nebraska%20CARS\Nebraska%20Round%202\Genoa%20detaileed%202.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"/>
      <sheetName val="BOM"/>
      <sheetName val="Detail BOM OSP"/>
      <sheetName val="Initial New Build Proj Info"/>
      <sheetName val="New Build Summary"/>
      <sheetName val="New Homes-Details"/>
      <sheetName val="New Homes-Summary"/>
      <sheetName val="Maps"/>
      <sheetName val="Lots"/>
    </sheetNames>
    <sheetDataSet>
      <sheetData sheetId="0"/>
      <sheetData sheetId="1">
        <row r="73">
          <cell r="F73" t="str">
            <v xml:space="preserve">Electronics BOM Per Node </v>
          </cell>
          <cell r="H73">
            <v>100000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I Pricing"/>
      <sheetName val="ROI Quote &amp; Adj."/>
      <sheetName val="ROI"/>
      <sheetName val="Analysis"/>
      <sheetName val="Total Capital Cost"/>
      <sheetName val="Electronics BOM"/>
      <sheetName val="Network Logical Design"/>
      <sheetName val="Construction Site 1"/>
      <sheetName val=" Map Site 1"/>
      <sheetName val="Construction Site 2"/>
      <sheetName val=" Map Site 2"/>
      <sheetName val="Construction Site 3"/>
      <sheetName val=" Map Site 3"/>
      <sheetName val="Construction Site 4"/>
      <sheetName val=" Map Site 4"/>
      <sheetName val="Construction Site 5"/>
      <sheetName val=" Map Site 5"/>
      <sheetName val="Construction Site 6"/>
      <sheetName val=" Map Site 6"/>
      <sheetName val="Construction Site 7"/>
      <sheetName val=" Map Site 7"/>
      <sheetName val="Construction Site 8"/>
      <sheetName val=" Map Site 8"/>
      <sheetName val="Construction Site 9"/>
      <sheetName val=" Map Site 9"/>
      <sheetName val="Construction Site 10"/>
      <sheetName val=" Map Site 10"/>
      <sheetName val="Product Lists and Codes"/>
      <sheetName val="PAF Class Codes"/>
      <sheetName val="Bulk Internet"/>
      <sheetName val="Comm. Bulk"/>
      <sheetName val="Res. Bulk"/>
      <sheetName val="Hospitality"/>
      <sheetName val="Lists"/>
      <sheetName val="Pricin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F13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FFFF1-955B-4491-A240-B0B9C740B327}">
  <dimension ref="A1:G192"/>
  <sheetViews>
    <sheetView tabSelected="1" workbookViewId="0">
      <selection activeCell="C12" sqref="C12"/>
    </sheetView>
  </sheetViews>
  <sheetFormatPr defaultColWidth="9.109375" defaultRowHeight="13.35"/>
  <cols>
    <col min="1" max="1" width="1.44140625" style="1" bestFit="1" customWidth="1"/>
    <col min="2" max="2" width="18.6640625" style="1" bestFit="1" customWidth="1"/>
    <col min="3" max="3" width="38.88671875" style="1" bestFit="1" customWidth="1"/>
    <col min="4" max="4" width="10.44140625" style="1" bestFit="1" customWidth="1"/>
    <col min="5" max="5" width="10.6640625" style="1" bestFit="1" customWidth="1"/>
    <col min="6" max="6" width="28.5546875" style="1" bestFit="1" customWidth="1"/>
    <col min="7" max="7" width="25.6640625" style="1" bestFit="1" customWidth="1"/>
    <col min="8" max="16384" width="9.109375" style="1"/>
  </cols>
  <sheetData>
    <row r="1" spans="1:7" ht="14.55">
      <c r="A1" s="6"/>
      <c r="B1" s="6"/>
      <c r="C1" s="6"/>
      <c r="D1" s="6"/>
      <c r="E1" s="6"/>
      <c r="F1" s="6"/>
      <c r="G1" s="6"/>
    </row>
    <row r="2" spans="1:7" ht="15.75">
      <c r="A2" s="6"/>
      <c r="B2" s="80" t="s">
        <v>202</v>
      </c>
      <c r="C2" s="80" t="s">
        <v>201</v>
      </c>
      <c r="D2" s="6"/>
      <c r="E2" s="6"/>
      <c r="F2" s="6"/>
      <c r="G2" s="6"/>
    </row>
    <row r="3" spans="1:7" ht="14.55">
      <c r="A3" s="6" t="s">
        <v>200</v>
      </c>
      <c r="B3" s="6"/>
      <c r="C3" s="6"/>
      <c r="D3" s="6"/>
      <c r="E3" s="6"/>
      <c r="F3" s="6"/>
      <c r="G3" s="6"/>
    </row>
    <row r="4" spans="1:7" ht="15.75">
      <c r="A4" s="6"/>
      <c r="B4" s="21" t="s">
        <v>199</v>
      </c>
      <c r="C4" s="77"/>
      <c r="D4" s="51"/>
      <c r="E4" s="6"/>
      <c r="F4" s="79" t="str">
        <f>IF(B171&gt;0,"*Railroad Permit Required"," ")</f>
        <v>*Railroad Permit Required</v>
      </c>
      <c r="G4" s="78"/>
    </row>
    <row r="5" spans="1:7" ht="14.55">
      <c r="A5" s="6"/>
      <c r="B5" s="21" t="s">
        <v>198</v>
      </c>
      <c r="C5" s="77"/>
      <c r="D5" s="51"/>
      <c r="E5" s="6"/>
      <c r="F5" s="81" t="s">
        <v>197</v>
      </c>
      <c r="G5" s="82"/>
    </row>
    <row r="6" spans="1:7" ht="15.15" thickBot="1">
      <c r="A6" s="6"/>
      <c r="B6" s="21" t="s">
        <v>196</v>
      </c>
      <c r="C6" s="77"/>
      <c r="D6" s="51"/>
      <c r="E6" s="6"/>
      <c r="F6" s="83"/>
      <c r="G6" s="83"/>
    </row>
    <row r="7" spans="1:7" ht="14.55">
      <c r="A7" s="6"/>
      <c r="B7" s="21" t="s">
        <v>195</v>
      </c>
      <c r="C7" s="75" t="s">
        <v>194</v>
      </c>
      <c r="D7" s="74"/>
      <c r="E7" s="6"/>
      <c r="F7" s="67">
        <f>G86</f>
        <v>1387310</v>
      </c>
      <c r="G7" s="76" t="s">
        <v>193</v>
      </c>
    </row>
    <row r="8" spans="1:7" ht="14.55">
      <c r="A8" s="6"/>
      <c r="B8" s="21" t="s">
        <v>192</v>
      </c>
      <c r="C8" s="75" t="s">
        <v>191</v>
      </c>
      <c r="D8" s="74"/>
      <c r="E8" s="6"/>
      <c r="F8" s="67">
        <f>G161</f>
        <v>439152</v>
      </c>
      <c r="G8" s="73" t="s">
        <v>48</v>
      </c>
    </row>
    <row r="9" spans="1:7" ht="14.55">
      <c r="A9" s="6"/>
      <c r="B9" s="21" t="s">
        <v>190</v>
      </c>
      <c r="C9" s="75" t="s">
        <v>189</v>
      </c>
      <c r="D9" s="74"/>
      <c r="E9" s="6"/>
      <c r="F9" s="67">
        <f>G192</f>
        <v>127100</v>
      </c>
      <c r="G9" s="73" t="s">
        <v>0</v>
      </c>
    </row>
    <row r="10" spans="1:7" ht="14.55">
      <c r="A10" s="6"/>
      <c r="B10" s="72" t="s">
        <v>188</v>
      </c>
      <c r="C10" s="71">
        <v>44929</v>
      </c>
      <c r="D10" s="51"/>
      <c r="E10" s="70"/>
      <c r="F10" s="69">
        <f>+[1]BOM!H73</f>
        <v>100000</v>
      </c>
      <c r="G10" s="68" t="str">
        <f>+[1]BOM!F73</f>
        <v xml:space="preserve">Electronics BOM Per Node </v>
      </c>
    </row>
    <row r="11" spans="1:7" ht="23.6">
      <c r="A11" s="6"/>
      <c r="B11" s="64"/>
      <c r="C11" s="63"/>
      <c r="D11" s="67"/>
      <c r="E11" s="6"/>
      <c r="F11" s="66">
        <f>SUM(F7:F10)</f>
        <v>2053562</v>
      </c>
      <c r="G11" s="65" t="s">
        <v>187</v>
      </c>
    </row>
    <row r="12" spans="1:7" ht="17.55">
      <c r="A12" s="6"/>
      <c r="B12" s="64"/>
      <c r="C12" s="63"/>
      <c r="D12" s="6"/>
      <c r="E12" s="6"/>
      <c r="F12" s="62"/>
      <c r="G12" s="61"/>
    </row>
    <row r="13" spans="1:7" ht="14.55">
      <c r="A13" s="6"/>
      <c r="B13" s="60">
        <v>1</v>
      </c>
      <c r="C13" s="6" t="s">
        <v>186</v>
      </c>
      <c r="D13" s="6"/>
      <c r="E13" s="6"/>
      <c r="F13" s="59" t="s">
        <v>185</v>
      </c>
      <c r="G13" s="58" t="s">
        <v>184</v>
      </c>
    </row>
    <row r="14" spans="1:7" ht="14.55">
      <c r="A14" s="6"/>
      <c r="B14" s="16">
        <v>0</v>
      </c>
      <c r="C14" s="6" t="s">
        <v>183</v>
      </c>
      <c r="D14" s="6"/>
      <c r="E14" s="6"/>
      <c r="F14" s="57" t="s">
        <v>182</v>
      </c>
      <c r="G14" s="21" t="s">
        <v>181</v>
      </c>
    </row>
    <row r="15" spans="1:7" ht="14.55">
      <c r="A15" s="9"/>
      <c r="B15" s="6"/>
      <c r="C15" s="6" t="s">
        <v>180</v>
      </c>
      <c r="D15" s="6"/>
      <c r="E15" s="6"/>
      <c r="F15" s="56" t="s">
        <v>179</v>
      </c>
      <c r="G15" s="55" t="s">
        <v>178</v>
      </c>
    </row>
    <row r="16" spans="1:7" ht="16.350000000000001" thickBot="1">
      <c r="A16" s="6"/>
      <c r="B16" s="6"/>
      <c r="C16" s="6"/>
      <c r="D16" s="6"/>
      <c r="E16" s="6"/>
      <c r="F16" s="54"/>
      <c r="G16" s="54"/>
    </row>
    <row r="17" spans="1:7" ht="14.55">
      <c r="A17" s="6"/>
      <c r="B17" s="53" t="s">
        <v>177</v>
      </c>
      <c r="C17" s="6"/>
      <c r="D17" s="6"/>
      <c r="E17" s="6"/>
      <c r="F17" s="84" t="s">
        <v>176</v>
      </c>
      <c r="G17" s="85"/>
    </row>
    <row r="18" spans="1:7" ht="14.55">
      <c r="A18" s="9"/>
      <c r="B18" s="52">
        <v>0</v>
      </c>
      <c r="C18" s="21" t="s">
        <v>175</v>
      </c>
      <c r="D18" s="49">
        <f>B18/5280</f>
        <v>0</v>
      </c>
      <c r="E18" s="6" t="s">
        <v>163</v>
      </c>
      <c r="F18" s="86"/>
      <c r="G18" s="87"/>
    </row>
    <row r="19" spans="1:7" ht="14.55">
      <c r="A19" s="9"/>
      <c r="B19" s="52">
        <v>0</v>
      </c>
      <c r="C19" s="21" t="s">
        <v>174</v>
      </c>
      <c r="D19" s="49">
        <f>B19/5280</f>
        <v>0</v>
      </c>
      <c r="E19" s="6" t="s">
        <v>163</v>
      </c>
      <c r="F19" s="88"/>
      <c r="G19" s="89"/>
    </row>
    <row r="20" spans="1:7" ht="14.55">
      <c r="A20" s="6"/>
      <c r="B20" s="40">
        <f>ROUNDUP((((B18+B19)/5280)*35),0)</f>
        <v>0</v>
      </c>
      <c r="C20" s="21" t="s">
        <v>173</v>
      </c>
      <c r="D20" s="6"/>
      <c r="E20" s="6"/>
      <c r="F20" s="88"/>
      <c r="G20" s="89"/>
    </row>
    <row r="21" spans="1:7" ht="14.55">
      <c r="A21" s="9"/>
      <c r="B21" s="51"/>
      <c r="C21" s="21" t="s">
        <v>172</v>
      </c>
      <c r="D21" s="6"/>
      <c r="E21" s="6"/>
      <c r="F21" s="88"/>
      <c r="G21" s="89"/>
    </row>
    <row r="22" spans="1:7" ht="14.55">
      <c r="A22" s="9"/>
      <c r="B22" s="51"/>
      <c r="C22" s="21" t="s">
        <v>171</v>
      </c>
      <c r="D22" s="6"/>
      <c r="E22" s="6"/>
      <c r="F22" s="88"/>
      <c r="G22" s="89"/>
    </row>
    <row r="23" spans="1:7" ht="14.55">
      <c r="A23" s="9"/>
      <c r="B23" s="51">
        <v>71700</v>
      </c>
      <c r="C23" s="21" t="s">
        <v>170</v>
      </c>
      <c r="D23" s="6"/>
      <c r="E23" s="6"/>
      <c r="F23" s="88"/>
      <c r="G23" s="89"/>
    </row>
    <row r="24" spans="1:7" ht="14.55">
      <c r="A24" s="9"/>
      <c r="B24" s="51">
        <v>30000</v>
      </c>
      <c r="C24" s="21" t="s">
        <v>169</v>
      </c>
      <c r="D24" s="6"/>
      <c r="E24" s="6"/>
      <c r="F24" s="88"/>
      <c r="G24" s="89"/>
    </row>
    <row r="25" spans="1:7" ht="14.55">
      <c r="A25" s="9"/>
      <c r="B25" s="51"/>
      <c r="C25" s="21" t="s">
        <v>168</v>
      </c>
      <c r="D25" s="6"/>
      <c r="E25" s="6"/>
      <c r="F25" s="88"/>
      <c r="G25" s="89"/>
    </row>
    <row r="26" spans="1:7" ht="14.55">
      <c r="A26" s="9"/>
      <c r="B26" s="51">
        <v>0</v>
      </c>
      <c r="C26" s="21" t="s">
        <v>167</v>
      </c>
      <c r="D26" s="6"/>
      <c r="E26" s="6"/>
      <c r="F26" s="88"/>
      <c r="G26" s="89"/>
    </row>
    <row r="27" spans="1:7" ht="14.55">
      <c r="A27" s="6"/>
      <c r="B27" s="50">
        <f>B30*1.2</f>
        <v>122040</v>
      </c>
      <c r="C27" s="4" t="s">
        <v>166</v>
      </c>
      <c r="D27" s="6"/>
      <c r="E27" s="6"/>
      <c r="F27" s="88"/>
      <c r="G27" s="89"/>
    </row>
    <row r="28" spans="1:7" ht="14.55">
      <c r="A28" s="6"/>
      <c r="B28" s="48">
        <f>B18+B19</f>
        <v>0</v>
      </c>
      <c r="C28" s="21" t="s">
        <v>165</v>
      </c>
      <c r="D28" s="49">
        <f>B28/5280</f>
        <v>0</v>
      </c>
      <c r="E28" s="6" t="s">
        <v>163</v>
      </c>
      <c r="F28" s="88"/>
      <c r="G28" s="89"/>
    </row>
    <row r="29" spans="1:7" ht="14.55">
      <c r="A29" s="6"/>
      <c r="B29" s="48">
        <f>B21+B22+B23+B24+B25+B26</f>
        <v>101700</v>
      </c>
      <c r="C29" s="21" t="s">
        <v>164</v>
      </c>
      <c r="D29" s="49">
        <f>B29/5280</f>
        <v>19.261363636363637</v>
      </c>
      <c r="E29" s="6" t="s">
        <v>163</v>
      </c>
      <c r="F29" s="88"/>
      <c r="G29" s="89"/>
    </row>
    <row r="30" spans="1:7" ht="15.15" thickBot="1">
      <c r="A30" s="6"/>
      <c r="B30" s="48">
        <f>B18+B19+B21+B22+B23+B24+B25+B26</f>
        <v>101700</v>
      </c>
      <c r="C30" s="21" t="s">
        <v>162</v>
      </c>
      <c r="D30" s="6"/>
      <c r="E30" s="6"/>
      <c r="F30" s="90"/>
      <c r="G30" s="91"/>
    </row>
    <row r="31" spans="1:7" ht="14.55">
      <c r="A31" s="6"/>
      <c r="B31" s="47">
        <f>B30/5280</f>
        <v>19.261363636363637</v>
      </c>
      <c r="C31" s="21" t="s">
        <v>161</v>
      </c>
      <c r="D31" s="6"/>
      <c r="E31" s="6"/>
      <c r="F31" s="6"/>
      <c r="G31" s="6"/>
    </row>
    <row r="32" spans="1:7" ht="15.15" thickBot="1">
      <c r="A32" s="6"/>
      <c r="B32" s="6"/>
      <c r="C32" s="21"/>
      <c r="D32" s="6"/>
      <c r="E32" s="6"/>
      <c r="F32" s="6"/>
      <c r="G32" s="6"/>
    </row>
    <row r="33" spans="1:7" ht="15.15" thickBot="1">
      <c r="A33" s="6"/>
      <c r="B33" s="20" t="s">
        <v>47</v>
      </c>
      <c r="C33" s="19" t="s">
        <v>160</v>
      </c>
      <c r="D33" s="19" t="s">
        <v>45</v>
      </c>
      <c r="E33" s="18" t="s">
        <v>44</v>
      </c>
      <c r="F33" s="18" t="s">
        <v>43</v>
      </c>
      <c r="G33" s="17" t="s">
        <v>42</v>
      </c>
    </row>
    <row r="34" spans="1:7" ht="14.55">
      <c r="A34" s="6"/>
      <c r="B34" s="44">
        <f>B21</f>
        <v>0</v>
      </c>
      <c r="C34" s="6" t="s">
        <v>159</v>
      </c>
      <c r="D34" s="7">
        <v>7</v>
      </c>
      <c r="E34" s="6" t="s">
        <v>17</v>
      </c>
      <c r="F34" s="6"/>
      <c r="G34" s="7">
        <f t="shared" ref="G34:G40" si="0">B34*D34</f>
        <v>0</v>
      </c>
    </row>
    <row r="35" spans="1:7" ht="14.55">
      <c r="A35" s="6"/>
      <c r="B35" s="44">
        <f>B22</f>
        <v>0</v>
      </c>
      <c r="C35" s="6" t="s">
        <v>158</v>
      </c>
      <c r="D35" s="7">
        <v>7.5</v>
      </c>
      <c r="E35" s="6" t="s">
        <v>17</v>
      </c>
      <c r="F35" s="6"/>
      <c r="G35" s="7">
        <f t="shared" si="0"/>
        <v>0</v>
      </c>
    </row>
    <row r="36" spans="1:7" ht="14.55">
      <c r="A36" s="6"/>
      <c r="B36" s="44">
        <f>B23</f>
        <v>71700</v>
      </c>
      <c r="C36" s="6" t="s">
        <v>157</v>
      </c>
      <c r="D36" s="7">
        <v>6</v>
      </c>
      <c r="E36" s="6" t="s">
        <v>17</v>
      </c>
      <c r="F36" s="13"/>
      <c r="G36" s="7">
        <f t="shared" si="0"/>
        <v>430200</v>
      </c>
    </row>
    <row r="37" spans="1:7" ht="14.55">
      <c r="A37" s="6"/>
      <c r="B37" s="44">
        <f>B24</f>
        <v>30000</v>
      </c>
      <c r="C37" s="6" t="s">
        <v>156</v>
      </c>
      <c r="D37" s="7">
        <v>15</v>
      </c>
      <c r="E37" s="6" t="s">
        <v>17</v>
      </c>
      <c r="F37" s="13"/>
      <c r="G37" s="7">
        <f t="shared" si="0"/>
        <v>450000</v>
      </c>
    </row>
    <row r="38" spans="1:7" ht="14.55">
      <c r="A38" s="6"/>
      <c r="B38" s="44">
        <f>B24*0.04</f>
        <v>1200</v>
      </c>
      <c r="C38" s="6" t="s">
        <v>155</v>
      </c>
      <c r="D38" s="7">
        <v>75</v>
      </c>
      <c r="E38" s="6" t="s">
        <v>154</v>
      </c>
      <c r="F38" s="13"/>
      <c r="G38" s="7">
        <f t="shared" si="0"/>
        <v>90000</v>
      </c>
    </row>
    <row r="39" spans="1:7" ht="14.55">
      <c r="A39" s="6"/>
      <c r="B39" s="44">
        <f>B24*0.015</f>
        <v>450</v>
      </c>
      <c r="C39" s="6" t="s">
        <v>153</v>
      </c>
      <c r="D39" s="7">
        <v>60</v>
      </c>
      <c r="E39" s="6" t="s">
        <v>25</v>
      </c>
      <c r="F39" s="13"/>
      <c r="G39" s="7">
        <f t="shared" si="0"/>
        <v>27000</v>
      </c>
    </row>
    <row r="40" spans="1:7" ht="14.55">
      <c r="A40" s="9"/>
      <c r="B40" s="43">
        <v>7</v>
      </c>
      <c r="C40" s="6" t="s">
        <v>152</v>
      </c>
      <c r="D40" s="7">
        <v>360</v>
      </c>
      <c r="E40" s="6" t="s">
        <v>25</v>
      </c>
      <c r="F40" s="13"/>
      <c r="G40" s="7">
        <f t="shared" si="0"/>
        <v>2520</v>
      </c>
    </row>
    <row r="41" spans="1:7" ht="14.55">
      <c r="A41" s="9"/>
      <c r="B41" s="43">
        <v>140</v>
      </c>
      <c r="C41" s="6" t="s">
        <v>151</v>
      </c>
      <c r="D41" s="7">
        <v>65</v>
      </c>
      <c r="E41" s="6"/>
      <c r="F41" s="13"/>
      <c r="G41" s="7">
        <f>D41*B41</f>
        <v>9100</v>
      </c>
    </row>
    <row r="42" spans="1:7" ht="14.55">
      <c r="A42" s="9"/>
      <c r="B42" s="43"/>
      <c r="C42" s="6" t="s">
        <v>150</v>
      </c>
      <c r="D42" s="7">
        <v>45</v>
      </c>
      <c r="E42" s="6"/>
      <c r="F42" s="13"/>
      <c r="G42" s="7">
        <f>D42*B42</f>
        <v>0</v>
      </c>
    </row>
    <row r="43" spans="1:7" ht="14.55">
      <c r="A43" s="6"/>
      <c r="B43" s="44">
        <v>132000</v>
      </c>
      <c r="C43" s="6" t="s">
        <v>149</v>
      </c>
      <c r="D43" s="45">
        <v>1.2</v>
      </c>
      <c r="E43" s="6" t="s">
        <v>17</v>
      </c>
      <c r="F43" s="13">
        <v>5280</v>
      </c>
      <c r="G43" s="7">
        <f t="shared" ref="G43:G83" si="1">B43*D43</f>
        <v>158400</v>
      </c>
    </row>
    <row r="44" spans="1:7" ht="14.55">
      <c r="A44" s="6"/>
      <c r="B44" s="44">
        <v>0</v>
      </c>
      <c r="C44" s="6" t="s">
        <v>148</v>
      </c>
      <c r="D44" s="7">
        <v>1.85</v>
      </c>
      <c r="E44" s="6" t="s">
        <v>17</v>
      </c>
      <c r="F44" s="13">
        <v>5280</v>
      </c>
      <c r="G44" s="7">
        <f t="shared" si="1"/>
        <v>0</v>
      </c>
    </row>
    <row r="45" spans="1:7" ht="14.55">
      <c r="A45" s="9"/>
      <c r="B45" s="43"/>
      <c r="C45" s="6" t="s">
        <v>147</v>
      </c>
      <c r="D45" s="7">
        <v>1.75</v>
      </c>
      <c r="E45" s="6" t="s">
        <v>17</v>
      </c>
      <c r="F45" s="13">
        <v>5280</v>
      </c>
      <c r="G45" s="7">
        <f t="shared" si="1"/>
        <v>0</v>
      </c>
    </row>
    <row r="46" spans="1:7" ht="14.55">
      <c r="A46" s="6"/>
      <c r="B46" s="12"/>
      <c r="C46" s="6"/>
      <c r="D46" s="7"/>
      <c r="E46" s="6"/>
      <c r="F46" s="13"/>
      <c r="G46" s="7">
        <f t="shared" si="1"/>
        <v>0</v>
      </c>
    </row>
    <row r="47" spans="1:7" ht="14.55">
      <c r="A47" s="9"/>
      <c r="B47" s="38"/>
      <c r="C47" s="6" t="s">
        <v>146</v>
      </c>
      <c r="D47" s="7">
        <v>2500</v>
      </c>
      <c r="E47" s="6" t="s">
        <v>6</v>
      </c>
      <c r="F47" s="13"/>
      <c r="G47" s="7">
        <f t="shared" si="1"/>
        <v>0</v>
      </c>
    </row>
    <row r="48" spans="1:7" ht="14.55">
      <c r="A48" s="6"/>
      <c r="B48" s="12"/>
      <c r="C48" s="6"/>
      <c r="D48" s="7"/>
      <c r="E48" s="6" t="s">
        <v>17</v>
      </c>
      <c r="F48" s="13"/>
      <c r="G48" s="7">
        <f t="shared" si="1"/>
        <v>0</v>
      </c>
    </row>
    <row r="49" spans="1:7" ht="14.55">
      <c r="A49" s="6"/>
      <c r="B49" s="40">
        <f>B18</f>
        <v>0</v>
      </c>
      <c r="C49" s="6" t="s">
        <v>145</v>
      </c>
      <c r="D49" s="7">
        <v>0.85</v>
      </c>
      <c r="E49" s="6" t="s">
        <v>17</v>
      </c>
      <c r="F49" s="13"/>
      <c r="G49" s="7">
        <f t="shared" si="1"/>
        <v>0</v>
      </c>
    </row>
    <row r="50" spans="1:7" ht="14.55">
      <c r="A50" s="6"/>
      <c r="B50" s="40">
        <f>B18*1.2</f>
        <v>0</v>
      </c>
      <c r="C50" s="6" t="s">
        <v>144</v>
      </c>
      <c r="D50" s="7">
        <v>1.3</v>
      </c>
      <c r="E50" s="6" t="s">
        <v>17</v>
      </c>
      <c r="F50" s="13">
        <v>5280</v>
      </c>
      <c r="G50" s="7">
        <f t="shared" si="1"/>
        <v>0</v>
      </c>
    </row>
    <row r="51" spans="1:7" ht="14.55">
      <c r="A51" s="6"/>
      <c r="B51" s="40">
        <f>B19*1.2</f>
        <v>0</v>
      </c>
      <c r="C51" s="6" t="s">
        <v>143</v>
      </c>
      <c r="D51" s="7">
        <v>1.25</v>
      </c>
      <c r="E51" s="6" t="s">
        <v>17</v>
      </c>
      <c r="F51" s="13">
        <v>5280</v>
      </c>
      <c r="G51" s="7">
        <f t="shared" si="1"/>
        <v>0</v>
      </c>
    </row>
    <row r="52" spans="1:7" ht="14.55">
      <c r="A52" s="9"/>
      <c r="B52" s="38"/>
      <c r="C52" s="6" t="s">
        <v>142</v>
      </c>
      <c r="D52" s="7">
        <v>1.85</v>
      </c>
      <c r="E52" s="6" t="s">
        <v>17</v>
      </c>
      <c r="F52" s="13"/>
      <c r="G52" s="7">
        <f t="shared" si="1"/>
        <v>0</v>
      </c>
    </row>
    <row r="53" spans="1:7" ht="14.55">
      <c r="A53" s="6"/>
      <c r="B53" s="40">
        <f>D28*2</f>
        <v>0</v>
      </c>
      <c r="C53" s="6" t="s">
        <v>141</v>
      </c>
      <c r="D53" s="7">
        <v>395</v>
      </c>
      <c r="E53" s="6" t="s">
        <v>6</v>
      </c>
      <c r="F53" s="13"/>
      <c r="G53" s="7">
        <f t="shared" si="1"/>
        <v>0</v>
      </c>
    </row>
    <row r="54" spans="1:7" ht="14.55">
      <c r="A54" s="6"/>
      <c r="B54" s="40">
        <f>D28*5</f>
        <v>0</v>
      </c>
      <c r="C54" s="6" t="s">
        <v>140</v>
      </c>
      <c r="D54" s="7">
        <v>125</v>
      </c>
      <c r="E54" s="6" t="s">
        <v>139</v>
      </c>
      <c r="F54" s="13"/>
      <c r="G54" s="7">
        <f t="shared" si="1"/>
        <v>0</v>
      </c>
    </row>
    <row r="55" spans="1:7" ht="14.55">
      <c r="A55" s="6"/>
      <c r="B55" s="40">
        <f>B53</f>
        <v>0</v>
      </c>
      <c r="C55" s="6" t="s">
        <v>138</v>
      </c>
      <c r="D55" s="7">
        <v>150</v>
      </c>
      <c r="E55" s="6" t="s">
        <v>6</v>
      </c>
      <c r="F55" s="13"/>
      <c r="G55" s="7">
        <f t="shared" si="1"/>
        <v>0</v>
      </c>
    </row>
    <row r="56" spans="1:7" ht="14.55">
      <c r="A56" s="9"/>
      <c r="B56" s="38">
        <v>5</v>
      </c>
      <c r="C56" s="6" t="s">
        <v>137</v>
      </c>
      <c r="D56" s="46">
        <v>120</v>
      </c>
      <c r="E56" s="6" t="s">
        <v>6</v>
      </c>
      <c r="F56" s="13">
        <v>5280</v>
      </c>
      <c r="G56" s="7">
        <f t="shared" si="1"/>
        <v>600</v>
      </c>
    </row>
    <row r="57" spans="1:7" ht="14.55">
      <c r="A57" s="9"/>
      <c r="B57" s="38"/>
      <c r="C57" s="6" t="s">
        <v>136</v>
      </c>
      <c r="D57" s="46">
        <v>105</v>
      </c>
      <c r="E57" s="6" t="s">
        <v>6</v>
      </c>
      <c r="F57" s="13"/>
      <c r="G57" s="7">
        <f t="shared" si="1"/>
        <v>0</v>
      </c>
    </row>
    <row r="58" spans="1:7" ht="14.55">
      <c r="A58" s="9"/>
      <c r="B58" s="38">
        <v>0</v>
      </c>
      <c r="C58" s="6" t="s">
        <v>135</v>
      </c>
      <c r="D58" s="46">
        <v>1.69</v>
      </c>
      <c r="E58" s="6" t="s">
        <v>17</v>
      </c>
      <c r="F58" s="13"/>
      <c r="G58" s="7">
        <f t="shared" si="1"/>
        <v>0</v>
      </c>
    </row>
    <row r="59" spans="1:7" ht="14.55">
      <c r="A59" s="6"/>
      <c r="B59" s="12"/>
      <c r="C59" s="6"/>
      <c r="D59" s="46"/>
      <c r="E59" s="6"/>
      <c r="F59" s="13"/>
      <c r="G59" s="7">
        <f t="shared" si="1"/>
        <v>0</v>
      </c>
    </row>
    <row r="60" spans="1:7" ht="14.55">
      <c r="A60" s="9"/>
      <c r="B60" s="8">
        <v>1</v>
      </c>
      <c r="C60" s="6" t="s">
        <v>134</v>
      </c>
      <c r="D60" s="7">
        <v>210</v>
      </c>
      <c r="E60" s="6" t="s">
        <v>6</v>
      </c>
      <c r="F60" s="13"/>
      <c r="G60" s="7">
        <f t="shared" si="1"/>
        <v>210</v>
      </c>
    </row>
    <row r="61" spans="1:7" ht="14.55">
      <c r="A61" s="9"/>
      <c r="B61" s="8">
        <v>0</v>
      </c>
      <c r="C61" s="6" t="s">
        <v>133</v>
      </c>
      <c r="D61" s="7">
        <v>250</v>
      </c>
      <c r="E61" s="6" t="s">
        <v>6</v>
      </c>
      <c r="F61" s="13"/>
      <c r="G61" s="7">
        <f t="shared" si="1"/>
        <v>0</v>
      </c>
    </row>
    <row r="62" spans="1:7" ht="14.55">
      <c r="A62" s="9"/>
      <c r="B62" s="8">
        <v>0</v>
      </c>
      <c r="C62" s="6" t="s">
        <v>132</v>
      </c>
      <c r="D62" s="7">
        <v>210</v>
      </c>
      <c r="E62" s="6" t="s">
        <v>6</v>
      </c>
      <c r="F62" s="13"/>
      <c r="G62" s="7">
        <f t="shared" si="1"/>
        <v>0</v>
      </c>
    </row>
    <row r="63" spans="1:7" ht="14.55">
      <c r="A63" s="9"/>
      <c r="B63" s="8">
        <v>5000</v>
      </c>
      <c r="C63" s="6" t="s">
        <v>131</v>
      </c>
      <c r="D63" s="7">
        <v>30</v>
      </c>
      <c r="E63" s="6" t="s">
        <v>6</v>
      </c>
      <c r="F63" s="13"/>
      <c r="G63" s="7">
        <f t="shared" si="1"/>
        <v>150000</v>
      </c>
    </row>
    <row r="64" spans="1:7" ht="14.55">
      <c r="A64" s="9"/>
      <c r="B64" s="8">
        <v>0</v>
      </c>
      <c r="C64" s="6" t="s">
        <v>130</v>
      </c>
      <c r="D64" s="7">
        <v>275</v>
      </c>
      <c r="E64" s="6" t="s">
        <v>6</v>
      </c>
      <c r="F64" s="13"/>
      <c r="G64" s="7">
        <f t="shared" si="1"/>
        <v>0</v>
      </c>
    </row>
    <row r="65" spans="1:7" ht="14.55">
      <c r="A65" s="9"/>
      <c r="B65" s="8">
        <v>174</v>
      </c>
      <c r="C65" s="6" t="s">
        <v>129</v>
      </c>
      <c r="D65" s="7">
        <v>300</v>
      </c>
      <c r="E65" s="6" t="s">
        <v>6</v>
      </c>
      <c r="F65" s="13"/>
      <c r="G65" s="7">
        <f t="shared" si="1"/>
        <v>52200</v>
      </c>
    </row>
    <row r="66" spans="1:7" ht="14.55">
      <c r="A66" s="9"/>
      <c r="B66" s="8">
        <v>0</v>
      </c>
      <c r="C66" s="6" t="s">
        <v>128</v>
      </c>
      <c r="D66" s="7">
        <v>170</v>
      </c>
      <c r="E66" s="6" t="s">
        <v>6</v>
      </c>
      <c r="F66" s="13"/>
      <c r="G66" s="7">
        <f t="shared" si="1"/>
        <v>0</v>
      </c>
    </row>
    <row r="67" spans="1:7" ht="14.55">
      <c r="A67" s="9"/>
      <c r="B67" s="8">
        <v>0</v>
      </c>
      <c r="C67" s="6" t="s">
        <v>127</v>
      </c>
      <c r="D67" s="7">
        <v>32</v>
      </c>
      <c r="E67" s="6" t="s">
        <v>6</v>
      </c>
      <c r="F67" s="13"/>
      <c r="G67" s="7">
        <f t="shared" si="1"/>
        <v>0</v>
      </c>
    </row>
    <row r="68" spans="1:7" ht="14.55">
      <c r="A68" s="9"/>
      <c r="B68" s="8">
        <v>0</v>
      </c>
      <c r="C68" s="6" t="s">
        <v>126</v>
      </c>
      <c r="D68" s="7">
        <v>45</v>
      </c>
      <c r="E68" s="6" t="s">
        <v>6</v>
      </c>
      <c r="F68" s="13"/>
      <c r="G68" s="7">
        <f t="shared" si="1"/>
        <v>0</v>
      </c>
    </row>
    <row r="69" spans="1:7" ht="14.55">
      <c r="A69" s="9"/>
      <c r="B69" s="8">
        <v>0</v>
      </c>
      <c r="C69" s="6" t="s">
        <v>125</v>
      </c>
      <c r="D69" s="7">
        <v>250</v>
      </c>
      <c r="E69" s="6" t="s">
        <v>6</v>
      </c>
      <c r="F69" s="13"/>
      <c r="G69" s="7">
        <f t="shared" si="1"/>
        <v>0</v>
      </c>
    </row>
    <row r="70" spans="1:7" ht="14.55">
      <c r="A70" s="9"/>
      <c r="B70" s="8">
        <v>0</v>
      </c>
      <c r="C70" s="6" t="s">
        <v>124</v>
      </c>
      <c r="D70" s="7">
        <v>32</v>
      </c>
      <c r="E70" s="6" t="s">
        <v>6</v>
      </c>
      <c r="F70" s="13"/>
      <c r="G70" s="7">
        <f t="shared" si="1"/>
        <v>0</v>
      </c>
    </row>
    <row r="71" spans="1:7" ht="14.55">
      <c r="A71" s="9"/>
      <c r="B71" s="8">
        <v>2</v>
      </c>
      <c r="C71" s="6" t="s">
        <v>123</v>
      </c>
      <c r="D71" s="7">
        <v>1000</v>
      </c>
      <c r="E71" s="6" t="s">
        <v>122</v>
      </c>
      <c r="F71" s="13"/>
      <c r="G71" s="7">
        <f t="shared" si="1"/>
        <v>2000</v>
      </c>
    </row>
    <row r="72" spans="1:7" ht="14.55">
      <c r="A72" s="9"/>
      <c r="B72" s="8">
        <v>3</v>
      </c>
      <c r="C72" s="6" t="s">
        <v>121</v>
      </c>
      <c r="D72" s="7">
        <v>610</v>
      </c>
      <c r="E72" s="6" t="s">
        <v>120</v>
      </c>
      <c r="F72" s="13"/>
      <c r="G72" s="7">
        <f t="shared" si="1"/>
        <v>1830</v>
      </c>
    </row>
    <row r="73" spans="1:7" ht="14.55">
      <c r="A73" s="9"/>
      <c r="B73" s="8"/>
      <c r="C73" s="6"/>
      <c r="D73" s="7"/>
      <c r="E73" s="6"/>
      <c r="F73" s="13"/>
      <c r="G73" s="7">
        <f t="shared" si="1"/>
        <v>0</v>
      </c>
    </row>
    <row r="74" spans="1:7" ht="14.55">
      <c r="A74" s="9"/>
      <c r="B74" s="8">
        <v>1</v>
      </c>
      <c r="C74" s="6" t="s">
        <v>119</v>
      </c>
      <c r="D74" s="7">
        <v>750</v>
      </c>
      <c r="E74" s="6"/>
      <c r="F74" s="6"/>
      <c r="G74" s="45">
        <f t="shared" si="1"/>
        <v>750</v>
      </c>
    </row>
    <row r="75" spans="1:7" ht="14.55">
      <c r="A75" s="9"/>
      <c r="B75" s="8">
        <v>0</v>
      </c>
      <c r="C75" s="6" t="s">
        <v>118</v>
      </c>
      <c r="D75" s="7">
        <v>500</v>
      </c>
      <c r="E75" s="6"/>
      <c r="F75" s="6"/>
      <c r="G75" s="7">
        <f t="shared" si="1"/>
        <v>0</v>
      </c>
    </row>
    <row r="76" spans="1:7" ht="14.55">
      <c r="A76" s="9"/>
      <c r="B76" s="8"/>
      <c r="C76" s="6"/>
      <c r="D76" s="7"/>
      <c r="E76" s="6"/>
      <c r="F76" s="6"/>
      <c r="G76" s="7">
        <f t="shared" si="1"/>
        <v>0</v>
      </c>
    </row>
    <row r="77" spans="1:7" ht="14.55">
      <c r="A77" s="9"/>
      <c r="B77" s="8"/>
      <c r="C77" s="6" t="s">
        <v>117</v>
      </c>
      <c r="D77" s="7">
        <v>0.8</v>
      </c>
      <c r="E77" s="6" t="s">
        <v>17</v>
      </c>
      <c r="F77" s="6"/>
      <c r="G77" s="7">
        <f t="shared" si="1"/>
        <v>0</v>
      </c>
    </row>
    <row r="78" spans="1:7" ht="14.55">
      <c r="A78" s="9"/>
      <c r="B78" s="8">
        <v>0</v>
      </c>
      <c r="C78" s="6" t="s">
        <v>116</v>
      </c>
      <c r="D78" s="7">
        <v>185</v>
      </c>
      <c r="E78" s="6" t="s">
        <v>6</v>
      </c>
      <c r="F78" s="6"/>
      <c r="G78" s="7">
        <f t="shared" si="1"/>
        <v>0</v>
      </c>
    </row>
    <row r="79" spans="1:7" ht="14.55">
      <c r="A79" s="9"/>
      <c r="B79" s="8">
        <v>0</v>
      </c>
      <c r="C79" s="6" t="s">
        <v>115</v>
      </c>
      <c r="D79" s="7">
        <v>65</v>
      </c>
      <c r="E79" s="6" t="s">
        <v>6</v>
      </c>
      <c r="F79" s="13"/>
      <c r="G79" s="7">
        <f t="shared" si="1"/>
        <v>0</v>
      </c>
    </row>
    <row r="80" spans="1:7" ht="14.55">
      <c r="A80" s="9"/>
      <c r="B80" s="8"/>
      <c r="C80" s="6" t="s">
        <v>114</v>
      </c>
      <c r="D80" s="7">
        <v>200</v>
      </c>
      <c r="E80" s="6" t="s">
        <v>6</v>
      </c>
      <c r="F80" s="13"/>
      <c r="G80" s="7">
        <f t="shared" si="1"/>
        <v>0</v>
      </c>
    </row>
    <row r="81" spans="1:7" ht="14.55">
      <c r="A81" s="9"/>
      <c r="B81" s="8"/>
      <c r="C81" s="6"/>
      <c r="D81" s="7"/>
      <c r="E81" s="6"/>
      <c r="F81" s="13"/>
      <c r="G81" s="7">
        <f t="shared" si="1"/>
        <v>0</v>
      </c>
    </row>
    <row r="82" spans="1:7" ht="14.55">
      <c r="A82" s="9"/>
      <c r="B82" s="8">
        <v>5</v>
      </c>
      <c r="C82" s="6" t="s">
        <v>113</v>
      </c>
      <c r="D82" s="7">
        <v>2500</v>
      </c>
      <c r="E82" s="6" t="s">
        <v>6</v>
      </c>
      <c r="F82" s="6"/>
      <c r="G82" s="7">
        <f t="shared" si="1"/>
        <v>12500</v>
      </c>
    </row>
    <row r="83" spans="1:7" ht="14.55">
      <c r="A83" s="9"/>
      <c r="B83" s="8"/>
      <c r="C83" s="6" t="s">
        <v>112</v>
      </c>
      <c r="D83" s="7">
        <v>450</v>
      </c>
      <c r="E83" s="21"/>
      <c r="F83" s="13"/>
      <c r="G83" s="7">
        <f t="shared" si="1"/>
        <v>0</v>
      </c>
    </row>
    <row r="84" spans="1:7" ht="14.55">
      <c r="A84" s="9"/>
      <c r="B84" s="8"/>
      <c r="C84" s="6"/>
      <c r="D84" s="7"/>
      <c r="E84" s="21"/>
      <c r="F84" s="13"/>
      <c r="G84" s="7"/>
    </row>
    <row r="85" spans="1:7" ht="14.55">
      <c r="A85" s="9"/>
      <c r="B85" s="8"/>
      <c r="C85" s="6" t="s">
        <v>111</v>
      </c>
      <c r="D85" s="7">
        <v>0</v>
      </c>
      <c r="E85" s="6"/>
      <c r="F85" s="13"/>
      <c r="G85" s="7">
        <f>B85*D85</f>
        <v>0</v>
      </c>
    </row>
    <row r="86" spans="1:7" ht="14.55">
      <c r="A86" s="6"/>
      <c r="B86" s="6"/>
      <c r="C86" s="4" t="s">
        <v>110</v>
      </c>
      <c r="D86" s="3"/>
      <c r="E86" s="3"/>
      <c r="F86" s="3"/>
      <c r="G86" s="2">
        <f>SUM(G34:G85)</f>
        <v>1387310</v>
      </c>
    </row>
    <row r="87" spans="1:7" ht="15.15" thickBot="1">
      <c r="A87" s="6"/>
      <c r="B87" s="12"/>
      <c r="C87" s="21"/>
      <c r="D87" s="6"/>
      <c r="E87" s="6"/>
      <c r="F87" s="6"/>
      <c r="G87" s="6"/>
    </row>
    <row r="88" spans="1:7" ht="15.15" thickBot="1">
      <c r="A88" s="6"/>
      <c r="B88" s="20" t="s">
        <v>47</v>
      </c>
      <c r="C88" s="19" t="s">
        <v>109</v>
      </c>
      <c r="D88" s="19" t="s">
        <v>45</v>
      </c>
      <c r="E88" s="18" t="s">
        <v>44</v>
      </c>
      <c r="F88" s="18" t="s">
        <v>43</v>
      </c>
      <c r="G88" s="17" t="s">
        <v>42</v>
      </c>
    </row>
    <row r="89" spans="1:7" ht="14.55">
      <c r="A89" s="6"/>
      <c r="B89" s="44">
        <f>B29</f>
        <v>101700</v>
      </c>
      <c r="C89" s="6" t="s">
        <v>108</v>
      </c>
      <c r="D89" s="22">
        <v>1.2</v>
      </c>
      <c r="E89" s="6" t="s">
        <v>17</v>
      </c>
      <c r="F89" s="13"/>
      <c r="G89" s="7">
        <f>B89*D89</f>
        <v>122040</v>
      </c>
    </row>
    <row r="90" spans="1:7" ht="14.55">
      <c r="A90" s="9"/>
      <c r="B90" s="43"/>
      <c r="C90" s="6" t="s">
        <v>107</v>
      </c>
      <c r="D90" s="22">
        <v>15</v>
      </c>
      <c r="E90" s="6" t="s">
        <v>6</v>
      </c>
      <c r="F90" s="6"/>
      <c r="G90" s="7">
        <f>B90*D90</f>
        <v>0</v>
      </c>
    </row>
    <row r="91" spans="1:7" ht="14.55">
      <c r="A91" s="9"/>
      <c r="B91" s="43">
        <v>140</v>
      </c>
      <c r="C91" s="6" t="s">
        <v>106</v>
      </c>
      <c r="D91" s="22">
        <v>200</v>
      </c>
      <c r="E91" s="6" t="s">
        <v>6</v>
      </c>
      <c r="F91" s="13"/>
      <c r="G91" s="7">
        <f>B91*D91</f>
        <v>28000</v>
      </c>
    </row>
    <row r="92" spans="1:7" ht="14.55">
      <c r="A92" s="9"/>
      <c r="B92" s="43"/>
      <c r="C92" s="6" t="s">
        <v>105</v>
      </c>
      <c r="D92" s="22">
        <v>225</v>
      </c>
      <c r="E92" s="6" t="s">
        <v>6</v>
      </c>
      <c r="F92" s="6"/>
      <c r="G92" s="7">
        <f>B92*D92</f>
        <v>0</v>
      </c>
    </row>
    <row r="93" spans="1:7" ht="14.55">
      <c r="A93" s="6"/>
      <c r="B93" s="44">
        <v>90</v>
      </c>
      <c r="C93" s="6" t="s">
        <v>104</v>
      </c>
      <c r="D93" s="22">
        <v>1000</v>
      </c>
      <c r="E93" s="6" t="s">
        <v>6</v>
      </c>
      <c r="F93" s="13"/>
      <c r="G93" s="7">
        <f>B93*D93</f>
        <v>90000</v>
      </c>
    </row>
    <row r="94" spans="1:7" ht="14.55">
      <c r="A94" s="9"/>
      <c r="B94" s="43">
        <v>0</v>
      </c>
      <c r="C94" s="6" t="s">
        <v>103</v>
      </c>
      <c r="D94" s="22">
        <v>0.05</v>
      </c>
      <c r="E94" s="6" t="s">
        <v>17</v>
      </c>
      <c r="F94" s="13"/>
      <c r="G94" s="42">
        <f>IF(I245&gt;0,I245,B94*D94)</f>
        <v>0</v>
      </c>
    </row>
    <row r="95" spans="1:7" ht="14.55">
      <c r="A95" s="9"/>
      <c r="B95" s="41">
        <v>0</v>
      </c>
      <c r="C95" s="6" t="s">
        <v>102</v>
      </c>
      <c r="D95" s="22">
        <v>20</v>
      </c>
      <c r="E95" s="6" t="s">
        <v>6</v>
      </c>
      <c r="F95" s="13"/>
      <c r="G95" s="7">
        <f t="shared" ref="G95:G116" si="2">B95*D95</f>
        <v>0</v>
      </c>
    </row>
    <row r="96" spans="1:7" ht="14.55">
      <c r="A96" s="6"/>
      <c r="B96" s="12"/>
      <c r="C96" s="6"/>
      <c r="D96" s="22"/>
      <c r="E96" s="6"/>
      <c r="F96" s="13"/>
      <c r="G96" s="7">
        <f t="shared" si="2"/>
        <v>0</v>
      </c>
    </row>
    <row r="97" spans="1:7" ht="14.55">
      <c r="A97" s="6"/>
      <c r="B97" s="40">
        <f>B18</f>
        <v>0</v>
      </c>
      <c r="C97" s="6" t="s">
        <v>101</v>
      </c>
      <c r="D97" s="22">
        <v>0.2</v>
      </c>
      <c r="E97" s="6" t="s">
        <v>17</v>
      </c>
      <c r="F97" s="13"/>
      <c r="G97" s="7">
        <f t="shared" si="2"/>
        <v>0</v>
      </c>
    </row>
    <row r="98" spans="1:7" ht="14.55">
      <c r="A98" s="6"/>
      <c r="B98" s="40">
        <f>B28*2</f>
        <v>0</v>
      </c>
      <c r="C98" s="6" t="s">
        <v>100</v>
      </c>
      <c r="D98" s="22">
        <v>0.02</v>
      </c>
      <c r="E98" s="6" t="s">
        <v>17</v>
      </c>
      <c r="F98" s="13"/>
      <c r="G98" s="7">
        <f t="shared" si="2"/>
        <v>0</v>
      </c>
    </row>
    <row r="99" spans="1:7" ht="14.55">
      <c r="A99" s="6"/>
      <c r="B99" s="40">
        <f>B20*2</f>
        <v>0</v>
      </c>
      <c r="C99" s="6" t="s">
        <v>99</v>
      </c>
      <c r="D99" s="22">
        <v>0.5</v>
      </c>
      <c r="E99" s="6" t="s">
        <v>6</v>
      </c>
      <c r="F99" s="13"/>
      <c r="G99" s="7">
        <f t="shared" si="2"/>
        <v>0</v>
      </c>
    </row>
    <row r="100" spans="1:7" ht="14.55">
      <c r="A100" s="6"/>
      <c r="B100" s="40">
        <f>B20*4</f>
        <v>0</v>
      </c>
      <c r="C100" s="6" t="s">
        <v>98</v>
      </c>
      <c r="D100" s="22">
        <v>0.3</v>
      </c>
      <c r="E100" s="6" t="s">
        <v>6</v>
      </c>
      <c r="F100" s="13"/>
      <c r="G100" s="7">
        <f t="shared" si="2"/>
        <v>0</v>
      </c>
    </row>
    <row r="101" spans="1:7" ht="14.55">
      <c r="A101" s="6"/>
      <c r="B101" s="40">
        <f>B20*4</f>
        <v>0</v>
      </c>
      <c r="C101" s="6" t="s">
        <v>97</v>
      </c>
      <c r="D101" s="22">
        <v>0.1</v>
      </c>
      <c r="E101" s="6" t="s">
        <v>6</v>
      </c>
      <c r="F101" s="13"/>
      <c r="G101" s="7">
        <f t="shared" si="2"/>
        <v>0</v>
      </c>
    </row>
    <row r="102" spans="1:7" ht="14.55">
      <c r="A102" s="6"/>
      <c r="B102" s="40">
        <f>D18*2</f>
        <v>0</v>
      </c>
      <c r="C102" s="6" t="s">
        <v>96</v>
      </c>
      <c r="D102" s="22">
        <v>2.5</v>
      </c>
      <c r="E102" s="6" t="s">
        <v>6</v>
      </c>
      <c r="F102" s="13"/>
      <c r="G102" s="7">
        <f t="shared" si="2"/>
        <v>0</v>
      </c>
    </row>
    <row r="103" spans="1:7" ht="14.55">
      <c r="A103" s="6"/>
      <c r="B103" s="40">
        <f>D18*2</f>
        <v>0</v>
      </c>
      <c r="C103" s="6" t="s">
        <v>95</v>
      </c>
      <c r="D103" s="22">
        <v>1.75</v>
      </c>
      <c r="E103" s="6" t="s">
        <v>6</v>
      </c>
      <c r="F103" s="13"/>
      <c r="G103" s="7">
        <f t="shared" si="2"/>
        <v>0</v>
      </c>
    </row>
    <row r="104" spans="1:7" ht="14.55">
      <c r="A104" s="6"/>
      <c r="B104" s="40">
        <f>(D18*35)</f>
        <v>0</v>
      </c>
      <c r="C104" s="6" t="s">
        <v>94</v>
      </c>
      <c r="D104" s="22">
        <v>4</v>
      </c>
      <c r="E104" s="6" t="s">
        <v>6</v>
      </c>
      <c r="F104" s="13"/>
      <c r="G104" s="7">
        <f t="shared" si="2"/>
        <v>0</v>
      </c>
    </row>
    <row r="105" spans="1:7" ht="14.55">
      <c r="A105" s="6"/>
      <c r="B105" s="40">
        <f>(D18*35)*2</f>
        <v>0</v>
      </c>
      <c r="C105" s="6" t="s">
        <v>93</v>
      </c>
      <c r="D105" s="22">
        <v>0.25</v>
      </c>
      <c r="E105" s="6" t="s">
        <v>6</v>
      </c>
      <c r="F105" s="13"/>
      <c r="G105" s="7">
        <f t="shared" si="2"/>
        <v>0</v>
      </c>
    </row>
    <row r="106" spans="1:7" ht="14.55">
      <c r="A106" s="6"/>
      <c r="B106" s="40">
        <f>(D18*35)*2</f>
        <v>0</v>
      </c>
      <c r="C106" s="6" t="s">
        <v>92</v>
      </c>
      <c r="D106" s="22">
        <v>0.25</v>
      </c>
      <c r="E106" s="6" t="s">
        <v>6</v>
      </c>
      <c r="F106" s="13"/>
      <c r="G106" s="7">
        <f t="shared" si="2"/>
        <v>0</v>
      </c>
    </row>
    <row r="107" spans="1:7" ht="14.55">
      <c r="A107" s="6"/>
      <c r="B107" s="40">
        <f>D18*4</f>
        <v>0</v>
      </c>
      <c r="C107" s="6" t="s">
        <v>91</v>
      </c>
      <c r="D107" s="22">
        <v>3</v>
      </c>
      <c r="E107" s="6" t="s">
        <v>6</v>
      </c>
      <c r="F107" s="13"/>
      <c r="G107" s="7">
        <f t="shared" si="2"/>
        <v>0</v>
      </c>
    </row>
    <row r="108" spans="1:7" ht="14.55">
      <c r="A108" s="6"/>
      <c r="B108" s="40">
        <f>D18*35</f>
        <v>0</v>
      </c>
      <c r="C108" s="6" t="s">
        <v>90</v>
      </c>
      <c r="D108" s="22">
        <v>3.5</v>
      </c>
      <c r="E108" s="6" t="s">
        <v>6</v>
      </c>
      <c r="F108" s="13"/>
      <c r="G108" s="7">
        <f t="shared" si="2"/>
        <v>0</v>
      </c>
    </row>
    <row r="109" spans="1:7" ht="14.55">
      <c r="A109" s="6"/>
      <c r="B109" s="40">
        <f>D18*35</f>
        <v>0</v>
      </c>
      <c r="C109" s="6" t="s">
        <v>89</v>
      </c>
      <c r="D109" s="22">
        <v>1.75</v>
      </c>
      <c r="E109" s="6" t="s">
        <v>6</v>
      </c>
      <c r="F109" s="13"/>
      <c r="G109" s="7">
        <f t="shared" si="2"/>
        <v>0</v>
      </c>
    </row>
    <row r="110" spans="1:7" ht="14.55">
      <c r="A110" s="6"/>
      <c r="B110" s="40">
        <f>D18*4</f>
        <v>0</v>
      </c>
      <c r="C110" s="6" t="s">
        <v>88</v>
      </c>
      <c r="D110" s="22">
        <v>5</v>
      </c>
      <c r="E110" s="6" t="s">
        <v>6</v>
      </c>
      <c r="F110" s="13"/>
      <c r="G110" s="7">
        <f t="shared" si="2"/>
        <v>0</v>
      </c>
    </row>
    <row r="111" spans="1:7" ht="14.55">
      <c r="A111" s="6"/>
      <c r="B111" s="40">
        <f>D18*4</f>
        <v>0</v>
      </c>
      <c r="C111" s="6" t="s">
        <v>87</v>
      </c>
      <c r="D111" s="22">
        <v>4.5</v>
      </c>
      <c r="E111" s="6" t="s">
        <v>6</v>
      </c>
      <c r="F111" s="13"/>
      <c r="G111" s="39">
        <f t="shared" si="2"/>
        <v>0</v>
      </c>
    </row>
    <row r="112" spans="1:7" ht="14.55">
      <c r="A112" s="6"/>
      <c r="B112" s="40">
        <f>D18*18</f>
        <v>0</v>
      </c>
      <c r="C112" s="6" t="s">
        <v>86</v>
      </c>
      <c r="D112" s="22">
        <v>20</v>
      </c>
      <c r="E112" s="6" t="s">
        <v>6</v>
      </c>
      <c r="F112" s="13"/>
      <c r="G112" s="7">
        <f t="shared" si="2"/>
        <v>0</v>
      </c>
    </row>
    <row r="113" spans="1:7" ht="14.55">
      <c r="A113" s="6"/>
      <c r="B113" s="40">
        <f>B112*20</f>
        <v>0</v>
      </c>
      <c r="C113" s="6" t="s">
        <v>85</v>
      </c>
      <c r="D113" s="22">
        <v>1.25</v>
      </c>
      <c r="E113" s="6" t="s">
        <v>17</v>
      </c>
      <c r="F113" s="13"/>
      <c r="G113" s="7">
        <f t="shared" si="2"/>
        <v>0</v>
      </c>
    </row>
    <row r="114" spans="1:7" ht="14.55">
      <c r="A114" s="6"/>
      <c r="B114" s="40">
        <f>B54</f>
        <v>0</v>
      </c>
      <c r="C114" s="6" t="s">
        <v>84</v>
      </c>
      <c r="D114" s="22">
        <v>1.5</v>
      </c>
      <c r="E114" s="6" t="s">
        <v>6</v>
      </c>
      <c r="F114" s="13"/>
      <c r="G114" s="7">
        <f t="shared" si="2"/>
        <v>0</v>
      </c>
    </row>
    <row r="115" spans="1:7" ht="14.55">
      <c r="A115" s="6"/>
      <c r="B115" s="40">
        <f>B53</f>
        <v>0</v>
      </c>
      <c r="C115" s="6" t="s">
        <v>83</v>
      </c>
      <c r="D115" s="22">
        <v>25</v>
      </c>
      <c r="E115" s="6" t="s">
        <v>6</v>
      </c>
      <c r="F115" s="13"/>
      <c r="G115" s="39">
        <f t="shared" si="2"/>
        <v>0</v>
      </c>
    </row>
    <row r="116" spans="1:7" ht="14.55">
      <c r="A116" s="9"/>
      <c r="B116" s="38">
        <v>5</v>
      </c>
      <c r="C116" s="6" t="s">
        <v>82</v>
      </c>
      <c r="D116" s="22">
        <v>500</v>
      </c>
      <c r="E116" s="6"/>
      <c r="F116" s="13"/>
      <c r="G116" s="7">
        <f t="shared" si="2"/>
        <v>2500</v>
      </c>
    </row>
    <row r="117" spans="1:7" ht="14.55">
      <c r="A117" s="6"/>
      <c r="B117" s="37"/>
      <c r="C117" s="6"/>
      <c r="D117" s="36"/>
      <c r="E117" s="6"/>
      <c r="F117" s="13"/>
      <c r="G117" s="7">
        <f>B117*D127</f>
        <v>0</v>
      </c>
    </row>
    <row r="118" spans="1:7" ht="14.55">
      <c r="A118" s="9"/>
      <c r="B118" s="8">
        <v>0</v>
      </c>
      <c r="C118" s="6" t="s">
        <v>81</v>
      </c>
      <c r="D118" s="22">
        <v>0.35</v>
      </c>
      <c r="E118" s="6" t="s">
        <v>17</v>
      </c>
      <c r="F118" s="13"/>
      <c r="G118" s="7">
        <f t="shared" ref="G118:G123" si="3">B118*D118</f>
        <v>0</v>
      </c>
    </row>
    <row r="119" spans="1:7" ht="14.55">
      <c r="A119" s="9"/>
      <c r="B119" s="8">
        <v>30000</v>
      </c>
      <c r="C119" s="6" t="s">
        <v>80</v>
      </c>
      <c r="D119" s="22">
        <v>0.45</v>
      </c>
      <c r="E119" s="6" t="s">
        <v>17</v>
      </c>
      <c r="F119" s="13"/>
      <c r="G119" s="7">
        <f t="shared" si="3"/>
        <v>13500</v>
      </c>
    </row>
    <row r="120" spans="1:7" ht="14.55">
      <c r="A120" s="9"/>
      <c r="B120" s="8">
        <v>50000</v>
      </c>
      <c r="C120" s="6" t="s">
        <v>79</v>
      </c>
      <c r="D120" s="22">
        <v>0.9</v>
      </c>
      <c r="E120" s="6" t="s">
        <v>17</v>
      </c>
      <c r="F120" s="13"/>
      <c r="G120" s="7">
        <f t="shared" si="3"/>
        <v>45000</v>
      </c>
    </row>
    <row r="121" spans="1:7" ht="14.55">
      <c r="A121" s="9"/>
      <c r="B121" s="8">
        <v>50000</v>
      </c>
      <c r="C121" s="6" t="s">
        <v>78</v>
      </c>
      <c r="D121" s="22">
        <v>1.2</v>
      </c>
      <c r="E121" s="6" t="s">
        <v>17</v>
      </c>
      <c r="F121" s="13"/>
      <c r="G121" s="7">
        <f t="shared" si="3"/>
        <v>60000</v>
      </c>
    </row>
    <row r="122" spans="1:7" ht="14.55">
      <c r="A122" s="9"/>
      <c r="B122" s="8"/>
      <c r="C122" s="6" t="s">
        <v>77</v>
      </c>
      <c r="D122" s="22">
        <v>1.9</v>
      </c>
      <c r="E122" s="6" t="s">
        <v>17</v>
      </c>
      <c r="F122" s="13"/>
      <c r="G122" s="7">
        <f t="shared" si="3"/>
        <v>0</v>
      </c>
    </row>
    <row r="123" spans="1:7" ht="14.55">
      <c r="A123" s="9"/>
      <c r="B123" s="8">
        <v>0</v>
      </c>
      <c r="C123" s="6" t="s">
        <v>76</v>
      </c>
      <c r="D123" s="22">
        <v>0.25</v>
      </c>
      <c r="E123" s="6" t="s">
        <v>17</v>
      </c>
      <c r="F123" s="13"/>
      <c r="G123" s="7">
        <f t="shared" si="3"/>
        <v>0</v>
      </c>
    </row>
    <row r="124" spans="1:7" ht="14.55">
      <c r="A124" s="35"/>
      <c r="B124" s="8"/>
      <c r="C124" s="6"/>
      <c r="D124" s="22"/>
      <c r="E124" s="6"/>
      <c r="F124" s="13"/>
      <c r="G124" s="7"/>
    </row>
    <row r="125" spans="1:7" ht="14.55">
      <c r="A125" s="9"/>
      <c r="B125" s="12">
        <v>0</v>
      </c>
      <c r="C125" s="6" t="s">
        <v>75</v>
      </c>
      <c r="D125" s="22">
        <v>185</v>
      </c>
      <c r="E125" s="6"/>
      <c r="F125" s="13"/>
      <c r="G125" s="7">
        <f t="shared" ref="G125:G157" si="4">B125*D125</f>
        <v>0</v>
      </c>
    </row>
    <row r="126" spans="1:7" ht="14.55">
      <c r="A126" s="9"/>
      <c r="B126" s="8">
        <v>34</v>
      </c>
      <c r="C126" s="6" t="s">
        <v>74</v>
      </c>
      <c r="D126" s="22">
        <v>225</v>
      </c>
      <c r="E126" s="6" t="s">
        <v>25</v>
      </c>
      <c r="F126" s="13">
        <v>1</v>
      </c>
      <c r="G126" s="7">
        <f t="shared" si="4"/>
        <v>7650</v>
      </c>
    </row>
    <row r="127" spans="1:7" ht="14.55">
      <c r="A127" s="9"/>
      <c r="B127" s="8">
        <v>34</v>
      </c>
      <c r="C127" s="6" t="s">
        <v>73</v>
      </c>
      <c r="D127" s="22">
        <v>450</v>
      </c>
      <c r="E127" s="6" t="s">
        <v>25</v>
      </c>
      <c r="F127" s="13"/>
      <c r="G127" s="7">
        <f t="shared" si="4"/>
        <v>15300</v>
      </c>
    </row>
    <row r="128" spans="1:7" ht="14.55">
      <c r="A128" s="9"/>
      <c r="B128" s="8">
        <v>76</v>
      </c>
      <c r="C128" s="6" t="s">
        <v>72</v>
      </c>
      <c r="D128" s="22">
        <v>30</v>
      </c>
      <c r="E128" s="6"/>
      <c r="F128" s="13"/>
      <c r="G128" s="7">
        <f t="shared" si="4"/>
        <v>2280</v>
      </c>
    </row>
    <row r="129" spans="1:7" ht="14.55">
      <c r="A129" s="9"/>
      <c r="B129" s="8">
        <v>70</v>
      </c>
      <c r="C129" s="6" t="s">
        <v>71</v>
      </c>
      <c r="D129" s="22">
        <v>35</v>
      </c>
      <c r="E129" s="6"/>
      <c r="F129" s="13"/>
      <c r="G129" s="7">
        <f t="shared" si="4"/>
        <v>2450</v>
      </c>
    </row>
    <row r="130" spans="1:7" ht="14.55">
      <c r="A130" s="9"/>
      <c r="B130" s="8">
        <v>0</v>
      </c>
      <c r="C130" s="6" t="s">
        <v>70</v>
      </c>
      <c r="D130" s="22">
        <v>50</v>
      </c>
      <c r="E130" s="6" t="s">
        <v>6</v>
      </c>
      <c r="F130" s="13"/>
      <c r="G130" s="7">
        <f t="shared" si="4"/>
        <v>0</v>
      </c>
    </row>
    <row r="131" spans="1:7" ht="14.55">
      <c r="A131" s="9"/>
      <c r="B131" s="8">
        <v>250</v>
      </c>
      <c r="C131" s="6" t="s">
        <v>69</v>
      </c>
      <c r="D131" s="22">
        <v>2</v>
      </c>
      <c r="E131" s="6" t="s">
        <v>6</v>
      </c>
      <c r="F131" s="13"/>
      <c r="G131" s="7">
        <f t="shared" si="4"/>
        <v>500</v>
      </c>
    </row>
    <row r="132" spans="1:7" ht="14.55">
      <c r="A132" s="9"/>
      <c r="B132" s="8">
        <v>0</v>
      </c>
      <c r="C132" s="6" t="s">
        <v>68</v>
      </c>
      <c r="D132" s="22">
        <v>0.5</v>
      </c>
      <c r="E132" s="6" t="s">
        <v>6</v>
      </c>
      <c r="F132" s="13"/>
      <c r="G132" s="7">
        <f t="shared" si="4"/>
        <v>0</v>
      </c>
    </row>
    <row r="133" spans="1:7" ht="14.55">
      <c r="A133" s="9"/>
      <c r="B133" s="8">
        <v>0</v>
      </c>
      <c r="C133" s="6" t="s">
        <v>67</v>
      </c>
      <c r="D133" s="22">
        <v>100</v>
      </c>
      <c r="E133" s="6" t="s">
        <v>6</v>
      </c>
      <c r="F133" s="13"/>
      <c r="G133" s="7">
        <f t="shared" si="4"/>
        <v>0</v>
      </c>
    </row>
    <row r="134" spans="1:7" ht="14.55">
      <c r="A134" s="9"/>
      <c r="B134" s="8">
        <v>144</v>
      </c>
      <c r="C134" s="6" t="s">
        <v>66</v>
      </c>
      <c r="D134" s="22">
        <v>20</v>
      </c>
      <c r="E134" s="6" t="s">
        <v>6</v>
      </c>
      <c r="F134" s="13"/>
      <c r="G134" s="7">
        <f t="shared" si="4"/>
        <v>2880</v>
      </c>
    </row>
    <row r="135" spans="1:7" ht="26.65">
      <c r="A135" s="6"/>
      <c r="B135" s="34">
        <f>IF('[2]Construction Site 1'!$F$13="Yes",1,0)</f>
        <v>0</v>
      </c>
      <c r="C135" s="33" t="s">
        <v>65</v>
      </c>
      <c r="D135" s="32">
        <v>1149.69</v>
      </c>
      <c r="E135" s="6" t="s">
        <v>6</v>
      </c>
      <c r="F135" s="13"/>
      <c r="G135" s="7">
        <f t="shared" si="4"/>
        <v>0</v>
      </c>
    </row>
    <row r="136" spans="1:7" ht="14.55">
      <c r="A136" s="9"/>
      <c r="B136" s="34">
        <f>IF('[2]Construction Site 1'!$F$13="Yes",1,0)</f>
        <v>0</v>
      </c>
      <c r="C136" s="33" t="s">
        <v>64</v>
      </c>
      <c r="D136" s="32">
        <v>1149.69</v>
      </c>
      <c r="E136" s="35" t="s">
        <v>6</v>
      </c>
      <c r="F136" s="13"/>
      <c r="G136" s="7">
        <f t="shared" si="4"/>
        <v>0</v>
      </c>
    </row>
    <row r="137" spans="1:7" ht="26.65">
      <c r="A137" s="9"/>
      <c r="B137" s="34">
        <f>IF('[2]Construction Site 1'!$F$13="Yes",1,0)</f>
        <v>0</v>
      </c>
      <c r="C137" s="33" t="s">
        <v>63</v>
      </c>
      <c r="D137" s="32">
        <v>55</v>
      </c>
      <c r="E137" s="35" t="s">
        <v>6</v>
      </c>
      <c r="F137" s="13"/>
      <c r="G137" s="7">
        <f t="shared" si="4"/>
        <v>0</v>
      </c>
    </row>
    <row r="138" spans="1:7" ht="39.950000000000003">
      <c r="A138" s="6"/>
      <c r="B138" s="34">
        <f>IF('[2]Construction Site 1'!$F$13="Yes",2,0)</f>
        <v>0</v>
      </c>
      <c r="C138" s="33" t="s">
        <v>62</v>
      </c>
      <c r="D138" s="32">
        <v>217.55</v>
      </c>
      <c r="E138" s="6" t="s">
        <v>6</v>
      </c>
      <c r="F138" s="13"/>
      <c r="G138" s="7">
        <f t="shared" si="4"/>
        <v>0</v>
      </c>
    </row>
    <row r="139" spans="1:7" ht="14.55">
      <c r="A139" s="9"/>
      <c r="B139" s="8"/>
      <c r="C139" s="6" t="s">
        <v>61</v>
      </c>
      <c r="D139" s="22">
        <v>40</v>
      </c>
      <c r="E139" s="6"/>
      <c r="F139" s="13"/>
      <c r="G139" s="7">
        <f t="shared" si="4"/>
        <v>0</v>
      </c>
    </row>
    <row r="140" spans="1:7" ht="14.55">
      <c r="A140" s="9"/>
      <c r="B140" s="8"/>
      <c r="C140" s="6" t="s">
        <v>60</v>
      </c>
      <c r="D140" s="22">
        <v>90</v>
      </c>
      <c r="E140" s="6"/>
      <c r="F140" s="13"/>
      <c r="G140" s="7">
        <f t="shared" si="4"/>
        <v>0</v>
      </c>
    </row>
    <row r="141" spans="1:7" ht="14.55">
      <c r="A141" s="9"/>
      <c r="B141" s="8"/>
      <c r="C141" s="6" t="s">
        <v>59</v>
      </c>
      <c r="D141" s="22">
        <v>14</v>
      </c>
      <c r="E141" s="6"/>
      <c r="F141" s="13"/>
      <c r="G141" s="7">
        <f t="shared" si="4"/>
        <v>0</v>
      </c>
    </row>
    <row r="142" spans="1:7" ht="14.55">
      <c r="A142" s="6"/>
      <c r="B142" s="12"/>
      <c r="C142" s="6"/>
      <c r="D142" s="22"/>
      <c r="E142" s="6"/>
      <c r="F142" s="13"/>
      <c r="G142" s="7">
        <f t="shared" si="4"/>
        <v>0</v>
      </c>
    </row>
    <row r="143" spans="1:7" ht="14.55">
      <c r="A143" s="9"/>
      <c r="B143" s="31">
        <v>0</v>
      </c>
      <c r="C143" s="29" t="s">
        <v>58</v>
      </c>
      <c r="D143" s="30">
        <v>134.29</v>
      </c>
      <c r="E143" s="29" t="s">
        <v>6</v>
      </c>
      <c r="F143" s="28">
        <v>1</v>
      </c>
      <c r="G143" s="7">
        <f t="shared" si="4"/>
        <v>0</v>
      </c>
    </row>
    <row r="144" spans="1:7" ht="14.55">
      <c r="A144" s="9"/>
      <c r="B144" s="31">
        <v>0</v>
      </c>
      <c r="C144" s="29" t="s">
        <v>57</v>
      </c>
      <c r="D144" s="30">
        <v>197.37</v>
      </c>
      <c r="E144" s="29" t="s">
        <v>6</v>
      </c>
      <c r="F144" s="28">
        <v>1</v>
      </c>
      <c r="G144" s="7">
        <f t="shared" si="4"/>
        <v>0</v>
      </c>
    </row>
    <row r="145" spans="1:7" ht="14.55">
      <c r="A145" s="9"/>
      <c r="B145" s="31">
        <v>0</v>
      </c>
      <c r="C145" s="29" t="s">
        <v>56</v>
      </c>
      <c r="D145" s="30">
        <v>241.77</v>
      </c>
      <c r="E145" s="29" t="s">
        <v>6</v>
      </c>
      <c r="F145" s="28">
        <v>1</v>
      </c>
      <c r="G145" s="7">
        <f t="shared" si="4"/>
        <v>0</v>
      </c>
    </row>
    <row r="146" spans="1:7" ht="14.55">
      <c r="A146" s="9"/>
      <c r="B146" s="31">
        <v>0</v>
      </c>
      <c r="C146" s="29" t="s">
        <v>55</v>
      </c>
      <c r="D146" s="30">
        <v>30</v>
      </c>
      <c r="E146" s="29" t="s">
        <v>6</v>
      </c>
      <c r="F146" s="28">
        <v>1</v>
      </c>
      <c r="G146" s="7">
        <f t="shared" si="4"/>
        <v>0</v>
      </c>
    </row>
    <row r="147" spans="1:7" ht="14.55">
      <c r="A147" s="9"/>
      <c r="B147" s="31">
        <v>0</v>
      </c>
      <c r="C147" s="29" t="s">
        <v>54</v>
      </c>
      <c r="D147" s="30">
        <v>5.75</v>
      </c>
      <c r="E147" s="29" t="s">
        <v>6</v>
      </c>
      <c r="F147" s="28">
        <v>1</v>
      </c>
      <c r="G147" s="7">
        <f t="shared" si="4"/>
        <v>0</v>
      </c>
    </row>
    <row r="148" spans="1:7" ht="14.55">
      <c r="A148" s="9"/>
      <c r="B148" s="31">
        <v>0</v>
      </c>
      <c r="C148" s="29" t="s">
        <v>53</v>
      </c>
      <c r="D148" s="30">
        <v>15.5</v>
      </c>
      <c r="E148" s="29" t="s">
        <v>6</v>
      </c>
      <c r="F148" s="28">
        <v>1</v>
      </c>
      <c r="G148" s="7">
        <f t="shared" si="4"/>
        <v>0</v>
      </c>
    </row>
    <row r="149" spans="1:7" ht="14.55">
      <c r="A149" s="9"/>
      <c r="B149" s="31">
        <v>0</v>
      </c>
      <c r="C149" s="29" t="s">
        <v>52</v>
      </c>
      <c r="D149" s="30">
        <v>0.75</v>
      </c>
      <c r="E149" s="29" t="s">
        <v>6</v>
      </c>
      <c r="F149" s="28">
        <v>1</v>
      </c>
      <c r="G149" s="7">
        <f t="shared" si="4"/>
        <v>0</v>
      </c>
    </row>
    <row r="150" spans="1:7" ht="14.55">
      <c r="A150" s="9"/>
      <c r="B150" s="31">
        <v>0</v>
      </c>
      <c r="C150" s="29" t="s">
        <v>51</v>
      </c>
      <c r="D150" s="30">
        <v>0.6</v>
      </c>
      <c r="E150" s="29" t="s">
        <v>6</v>
      </c>
      <c r="F150" s="28">
        <v>4</v>
      </c>
      <c r="G150" s="7">
        <f t="shared" si="4"/>
        <v>0</v>
      </c>
    </row>
    <row r="151" spans="1:7" ht="14.55">
      <c r="A151" s="9"/>
      <c r="B151" s="12"/>
      <c r="C151" s="6"/>
      <c r="D151" s="27"/>
      <c r="E151" s="6"/>
      <c r="F151" s="13"/>
      <c r="G151" s="7">
        <f t="shared" si="4"/>
        <v>0</v>
      </c>
    </row>
    <row r="152" spans="1:7" ht="14.55">
      <c r="A152" s="9"/>
      <c r="B152" s="12"/>
      <c r="C152" s="6">
        <v>0</v>
      </c>
      <c r="D152" s="27">
        <v>0</v>
      </c>
      <c r="E152" s="6"/>
      <c r="F152" s="6"/>
      <c r="G152" s="7">
        <f t="shared" si="4"/>
        <v>0</v>
      </c>
    </row>
    <row r="153" spans="1:7" ht="14.55">
      <c r="A153" s="6"/>
      <c r="B153" s="12"/>
      <c r="C153" s="6"/>
      <c r="D153" s="22"/>
      <c r="E153" s="6"/>
      <c r="F153" s="13"/>
      <c r="G153" s="26">
        <f t="shared" si="4"/>
        <v>0</v>
      </c>
    </row>
    <row r="154" spans="1:7" ht="14.55">
      <c r="A154" s="6"/>
      <c r="B154" s="12"/>
      <c r="C154" s="6"/>
      <c r="D154" s="22"/>
      <c r="E154" s="6"/>
      <c r="F154" s="13"/>
      <c r="G154" s="7">
        <f t="shared" si="4"/>
        <v>0</v>
      </c>
    </row>
    <row r="155" spans="1:7" ht="14.55">
      <c r="A155" s="6"/>
      <c r="B155" s="12"/>
      <c r="C155" s="6"/>
      <c r="D155" s="25"/>
      <c r="E155" s="24"/>
      <c r="F155" s="13"/>
      <c r="G155" s="23">
        <f t="shared" si="4"/>
        <v>0</v>
      </c>
    </row>
    <row r="156" spans="1:7" ht="14.55">
      <c r="A156" s="6"/>
      <c r="B156" s="12"/>
      <c r="C156" s="6"/>
      <c r="D156" s="22"/>
      <c r="E156" s="6"/>
      <c r="F156" s="13"/>
      <c r="G156" s="7">
        <f t="shared" si="4"/>
        <v>0</v>
      </c>
    </row>
    <row r="157" spans="1:7" ht="14.55">
      <c r="A157" s="6"/>
      <c r="B157" s="12"/>
      <c r="C157" s="6"/>
      <c r="D157" s="22"/>
      <c r="E157" s="6"/>
      <c r="F157" s="13"/>
      <c r="G157" s="7">
        <f t="shared" si="4"/>
        <v>0</v>
      </c>
    </row>
    <row r="158" spans="1:7" ht="14.55">
      <c r="A158" s="6"/>
      <c r="B158" s="12"/>
      <c r="C158" s="6"/>
      <c r="D158" s="22"/>
      <c r="E158" s="6"/>
      <c r="F158" s="13"/>
      <c r="G158" s="7"/>
    </row>
    <row r="159" spans="1:7" ht="14.55">
      <c r="A159" s="6"/>
      <c r="B159" s="12"/>
      <c r="C159" s="21" t="s">
        <v>50</v>
      </c>
      <c r="D159" s="7"/>
      <c r="E159" s="6"/>
      <c r="F159" s="6"/>
      <c r="G159" s="7">
        <f>SUM(G89:G158)</f>
        <v>392100</v>
      </c>
    </row>
    <row r="160" spans="1:7" ht="14.55">
      <c r="A160" s="6"/>
      <c r="B160" s="12"/>
      <c r="C160" s="6" t="s">
        <v>49</v>
      </c>
      <c r="D160" s="7"/>
      <c r="E160" s="6"/>
      <c r="F160" s="6"/>
      <c r="G160" s="7">
        <f>G159*0.12</f>
        <v>47052</v>
      </c>
    </row>
    <row r="161" spans="1:7" ht="14.55">
      <c r="A161" s="6"/>
      <c r="B161" s="12"/>
      <c r="C161" s="4" t="s">
        <v>48</v>
      </c>
      <c r="D161" s="3"/>
      <c r="E161" s="3"/>
      <c r="F161" s="3"/>
      <c r="G161" s="2">
        <f>SUM(G159:G160)</f>
        <v>439152</v>
      </c>
    </row>
    <row r="162" spans="1:7" ht="15.15" thickBot="1">
      <c r="A162" s="6"/>
      <c r="B162" s="12"/>
      <c r="C162" s="21"/>
      <c r="D162" s="6"/>
      <c r="E162" s="6"/>
      <c r="F162" s="6"/>
      <c r="G162" s="21"/>
    </row>
    <row r="163" spans="1:7" ht="15.15" thickBot="1">
      <c r="A163" s="6"/>
      <c r="B163" s="20" t="s">
        <v>47</v>
      </c>
      <c r="C163" s="19" t="s">
        <v>46</v>
      </c>
      <c r="D163" s="19" t="s">
        <v>45</v>
      </c>
      <c r="E163" s="18" t="s">
        <v>44</v>
      </c>
      <c r="F163" s="18" t="s">
        <v>43</v>
      </c>
      <c r="G163" s="17" t="s">
        <v>42</v>
      </c>
    </row>
    <row r="164" spans="1:7" ht="14.55">
      <c r="A164" s="9"/>
      <c r="B164" s="8">
        <v>1000</v>
      </c>
      <c r="C164" s="6" t="s">
        <v>41</v>
      </c>
      <c r="D164" s="7">
        <v>2</v>
      </c>
      <c r="E164" s="6" t="s">
        <v>17</v>
      </c>
      <c r="F164" s="6"/>
      <c r="G164" s="7">
        <f t="shared" ref="G164:G191" si="5">B164*D164</f>
        <v>2000</v>
      </c>
    </row>
    <row r="165" spans="1:7" ht="14.55">
      <c r="A165" s="9"/>
      <c r="B165" s="8"/>
      <c r="C165" s="6" t="s">
        <v>40</v>
      </c>
      <c r="D165" s="7">
        <v>0</v>
      </c>
      <c r="E165" s="6"/>
      <c r="F165" s="6"/>
      <c r="G165" s="7">
        <f t="shared" si="5"/>
        <v>0</v>
      </c>
    </row>
    <row r="166" spans="1:7" ht="14.55">
      <c r="A166" s="9"/>
      <c r="B166" s="8"/>
      <c r="C166" s="16" t="s">
        <v>39</v>
      </c>
      <c r="D166" s="7">
        <v>100</v>
      </c>
      <c r="E166" s="6"/>
      <c r="F166" s="6"/>
      <c r="G166" s="7">
        <f t="shared" si="5"/>
        <v>0</v>
      </c>
    </row>
    <row r="167" spans="1:7" ht="14.55">
      <c r="A167" s="9"/>
      <c r="B167" s="8"/>
      <c r="C167" s="16" t="s">
        <v>38</v>
      </c>
      <c r="D167" s="7">
        <v>35</v>
      </c>
      <c r="E167" s="6" t="s">
        <v>6</v>
      </c>
      <c r="F167" s="6"/>
      <c r="G167" s="7">
        <f t="shared" si="5"/>
        <v>0</v>
      </c>
    </row>
    <row r="168" spans="1:7" ht="14.55">
      <c r="A168" s="6"/>
      <c r="B168" s="12">
        <f>B20</f>
        <v>0</v>
      </c>
      <c r="C168" s="16" t="s">
        <v>37</v>
      </c>
      <c r="D168" s="7">
        <v>275</v>
      </c>
      <c r="E168" s="6" t="s">
        <v>36</v>
      </c>
      <c r="F168" s="13">
        <v>35</v>
      </c>
      <c r="G168" s="7">
        <f t="shared" si="5"/>
        <v>0</v>
      </c>
    </row>
    <row r="169" spans="1:7" ht="14.55">
      <c r="A169" s="6"/>
      <c r="B169" s="12">
        <f>B20*0.1</f>
        <v>0</v>
      </c>
      <c r="C169" s="16" t="s">
        <v>35</v>
      </c>
      <c r="D169" s="7">
        <v>310</v>
      </c>
      <c r="E169" s="6" t="s">
        <v>6</v>
      </c>
      <c r="F169" s="13">
        <v>2</v>
      </c>
      <c r="G169" s="7">
        <f t="shared" si="5"/>
        <v>0</v>
      </c>
    </row>
    <row r="170" spans="1:7" ht="14.55">
      <c r="A170" s="9"/>
      <c r="B170" s="8"/>
      <c r="C170" s="6" t="s">
        <v>34</v>
      </c>
      <c r="D170" s="7">
        <v>0</v>
      </c>
      <c r="E170" s="6"/>
      <c r="F170" s="13"/>
      <c r="G170" s="7">
        <f t="shared" si="5"/>
        <v>0</v>
      </c>
    </row>
    <row r="171" spans="1:7" ht="14.55">
      <c r="A171" s="9"/>
      <c r="B171" s="5">
        <v>1</v>
      </c>
      <c r="C171" s="14" t="s">
        <v>33</v>
      </c>
      <c r="D171" s="15">
        <v>6200</v>
      </c>
      <c r="E171" s="6" t="s">
        <v>6</v>
      </c>
      <c r="F171" s="6"/>
      <c r="G171" s="7">
        <f t="shared" si="5"/>
        <v>6200</v>
      </c>
    </row>
    <row r="172" spans="1:7" ht="14.55">
      <c r="A172" s="9"/>
      <c r="B172" s="5">
        <f>B171</f>
        <v>1</v>
      </c>
      <c r="C172" s="14" t="s">
        <v>32</v>
      </c>
      <c r="D172" s="15">
        <v>2500</v>
      </c>
      <c r="E172" s="6"/>
      <c r="F172" s="6"/>
      <c r="G172" s="7">
        <f t="shared" si="5"/>
        <v>2500</v>
      </c>
    </row>
    <row r="173" spans="1:7" ht="14.55">
      <c r="A173" s="9"/>
      <c r="B173" s="8">
        <v>5</v>
      </c>
      <c r="C173" s="14" t="s">
        <v>31</v>
      </c>
      <c r="D173" s="7">
        <v>500</v>
      </c>
      <c r="E173" s="6" t="s">
        <v>6</v>
      </c>
      <c r="F173" s="13"/>
      <c r="G173" s="7">
        <f t="shared" si="5"/>
        <v>2500</v>
      </c>
    </row>
    <row r="174" spans="1:7" ht="14.55">
      <c r="A174" s="9"/>
      <c r="B174" s="8"/>
      <c r="C174" s="14" t="s">
        <v>30</v>
      </c>
      <c r="D174" s="7">
        <v>0</v>
      </c>
      <c r="E174" s="6" t="s">
        <v>6</v>
      </c>
      <c r="F174" s="6"/>
      <c r="G174" s="7">
        <f t="shared" si="5"/>
        <v>0</v>
      </c>
    </row>
    <row r="175" spans="1:7" ht="14.55">
      <c r="A175" s="9"/>
      <c r="B175" s="8"/>
      <c r="C175" s="14" t="s">
        <v>29</v>
      </c>
      <c r="D175" s="7">
        <v>0</v>
      </c>
      <c r="E175" s="6" t="s">
        <v>6</v>
      </c>
      <c r="F175" s="6"/>
      <c r="G175" s="7">
        <f t="shared" si="5"/>
        <v>0</v>
      </c>
    </row>
    <row r="176" spans="1:7" ht="14.55">
      <c r="A176" s="9"/>
      <c r="B176" s="8"/>
      <c r="C176" s="14" t="s">
        <v>28</v>
      </c>
      <c r="D176" s="7">
        <v>1200</v>
      </c>
      <c r="E176" s="6" t="s">
        <v>27</v>
      </c>
      <c r="F176" s="6"/>
      <c r="G176" s="7">
        <f t="shared" si="5"/>
        <v>0</v>
      </c>
    </row>
    <row r="177" spans="1:7" ht="14.55">
      <c r="A177" s="9"/>
      <c r="B177" s="8"/>
      <c r="C177" s="6" t="s">
        <v>26</v>
      </c>
      <c r="D177" s="7">
        <v>0</v>
      </c>
      <c r="E177" s="6" t="s">
        <v>25</v>
      </c>
      <c r="F177" s="6"/>
      <c r="G177" s="7">
        <f t="shared" si="5"/>
        <v>0</v>
      </c>
    </row>
    <row r="178" spans="1:7" ht="14.55">
      <c r="A178" s="9"/>
      <c r="B178" s="8"/>
      <c r="C178" s="6" t="s">
        <v>24</v>
      </c>
      <c r="D178" s="7">
        <v>0</v>
      </c>
      <c r="E178" s="6" t="s">
        <v>21</v>
      </c>
      <c r="F178" s="6"/>
      <c r="G178" s="7">
        <f t="shared" si="5"/>
        <v>0</v>
      </c>
    </row>
    <row r="179" spans="1:7" ht="14.55">
      <c r="A179" s="9"/>
      <c r="B179" s="8"/>
      <c r="C179" s="6" t="s">
        <v>23</v>
      </c>
      <c r="D179" s="7">
        <v>0</v>
      </c>
      <c r="E179" s="6" t="s">
        <v>21</v>
      </c>
      <c r="F179" s="6"/>
      <c r="G179" s="7">
        <f t="shared" si="5"/>
        <v>0</v>
      </c>
    </row>
    <row r="180" spans="1:7" ht="14.55">
      <c r="A180" s="9"/>
      <c r="B180" s="8"/>
      <c r="C180" s="6" t="s">
        <v>22</v>
      </c>
      <c r="D180" s="7">
        <v>0</v>
      </c>
      <c r="E180" s="6" t="s">
        <v>21</v>
      </c>
      <c r="F180" s="6"/>
      <c r="G180" s="7">
        <f t="shared" si="5"/>
        <v>0</v>
      </c>
    </row>
    <row r="181" spans="1:7" ht="14.55">
      <c r="A181" s="6"/>
      <c r="B181" s="8"/>
      <c r="C181" s="6" t="s">
        <v>20</v>
      </c>
      <c r="D181" s="7">
        <v>500</v>
      </c>
      <c r="E181" s="6"/>
      <c r="F181" s="6"/>
      <c r="G181" s="7">
        <f t="shared" si="5"/>
        <v>0</v>
      </c>
    </row>
    <row r="182" spans="1:7" ht="14.55">
      <c r="A182" s="9"/>
      <c r="B182" s="8"/>
      <c r="C182" s="6" t="s">
        <v>19</v>
      </c>
      <c r="D182" s="7">
        <v>0</v>
      </c>
      <c r="E182" s="6" t="s">
        <v>1</v>
      </c>
      <c r="F182" s="6"/>
      <c r="G182" s="7">
        <f t="shared" si="5"/>
        <v>0</v>
      </c>
    </row>
    <row r="183" spans="1:7" ht="14.55">
      <c r="A183" s="9"/>
      <c r="B183" s="8">
        <v>110000</v>
      </c>
      <c r="C183" s="11" t="s">
        <v>18</v>
      </c>
      <c r="D183" s="7">
        <v>0.94</v>
      </c>
      <c r="E183" s="6" t="s">
        <v>17</v>
      </c>
      <c r="F183" s="13">
        <v>5280</v>
      </c>
      <c r="G183" s="7">
        <f t="shared" si="5"/>
        <v>103400</v>
      </c>
    </row>
    <row r="184" spans="1:7" ht="14.55">
      <c r="A184" s="9"/>
      <c r="B184" s="8">
        <v>21</v>
      </c>
      <c r="C184" s="11" t="s">
        <v>16</v>
      </c>
      <c r="D184" s="7">
        <v>500</v>
      </c>
      <c r="E184" s="6" t="s">
        <v>15</v>
      </c>
      <c r="F184" s="13">
        <v>5280</v>
      </c>
      <c r="G184" s="7">
        <f t="shared" si="5"/>
        <v>10500</v>
      </c>
    </row>
    <row r="185" spans="1:7" ht="14.55">
      <c r="A185" s="9"/>
      <c r="B185" s="8"/>
      <c r="C185" s="11" t="s">
        <v>14</v>
      </c>
      <c r="D185" s="7">
        <v>595</v>
      </c>
      <c r="E185" s="6" t="s">
        <v>13</v>
      </c>
      <c r="F185" s="13">
        <v>5280</v>
      </c>
      <c r="G185" s="7">
        <f t="shared" si="5"/>
        <v>0</v>
      </c>
    </row>
    <row r="186" spans="1:7" ht="14.55">
      <c r="A186" s="6"/>
      <c r="B186" s="12">
        <v>0</v>
      </c>
      <c r="C186" s="11" t="s">
        <v>12</v>
      </c>
      <c r="D186" s="10">
        <v>75</v>
      </c>
      <c r="E186" s="6" t="s">
        <v>9</v>
      </c>
      <c r="F186" s="6" t="s">
        <v>11</v>
      </c>
      <c r="G186" s="7">
        <f t="shared" si="5"/>
        <v>0</v>
      </c>
    </row>
    <row r="187" spans="1:7" ht="14.55">
      <c r="A187" s="6"/>
      <c r="B187" s="12">
        <v>0</v>
      </c>
      <c r="C187" s="11" t="s">
        <v>10</v>
      </c>
      <c r="D187" s="10">
        <v>75</v>
      </c>
      <c r="E187" s="6" t="s">
        <v>9</v>
      </c>
      <c r="F187" s="6" t="s">
        <v>8</v>
      </c>
      <c r="G187" s="7">
        <f t="shared" si="5"/>
        <v>0</v>
      </c>
    </row>
    <row r="188" spans="1:7" ht="14.55">
      <c r="A188" s="9"/>
      <c r="B188" s="8"/>
      <c r="C188" s="6" t="s">
        <v>7</v>
      </c>
      <c r="D188" s="7">
        <v>0.5</v>
      </c>
      <c r="E188" s="6" t="s">
        <v>6</v>
      </c>
      <c r="F188" s="6"/>
      <c r="G188" s="7">
        <f t="shared" si="5"/>
        <v>0</v>
      </c>
    </row>
    <row r="189" spans="1:7" ht="14.55">
      <c r="A189" s="9"/>
      <c r="B189" s="8"/>
      <c r="C189" s="6" t="s">
        <v>5</v>
      </c>
      <c r="D189" s="7">
        <v>13.5</v>
      </c>
      <c r="E189" s="6" t="s">
        <v>4</v>
      </c>
      <c r="F189" s="6"/>
      <c r="G189" s="7">
        <f t="shared" si="5"/>
        <v>0</v>
      </c>
    </row>
    <row r="190" spans="1:7" ht="14.55">
      <c r="A190" s="9"/>
      <c r="B190" s="8"/>
      <c r="C190" s="6" t="s">
        <v>3</v>
      </c>
      <c r="D190" s="7">
        <v>0</v>
      </c>
      <c r="E190" s="6" t="s">
        <v>1</v>
      </c>
      <c r="F190" s="6"/>
      <c r="G190" s="7">
        <f t="shared" si="5"/>
        <v>0</v>
      </c>
    </row>
    <row r="191" spans="1:7" ht="14.55">
      <c r="A191" s="9"/>
      <c r="B191" s="8"/>
      <c r="C191" s="6" t="s">
        <v>2</v>
      </c>
      <c r="D191" s="7">
        <v>0</v>
      </c>
      <c r="E191" s="6" t="s">
        <v>1</v>
      </c>
      <c r="F191" s="6"/>
      <c r="G191" s="7">
        <f t="shared" si="5"/>
        <v>0</v>
      </c>
    </row>
    <row r="192" spans="1:7" ht="14.55">
      <c r="A192" s="6"/>
      <c r="B192" s="5"/>
      <c r="C192" s="4" t="s">
        <v>0</v>
      </c>
      <c r="D192" s="4"/>
      <c r="E192" s="4"/>
      <c r="F192" s="3"/>
      <c r="G192" s="2">
        <f>SUM(G164:G191)</f>
        <v>127100</v>
      </c>
    </row>
  </sheetData>
  <mergeCells count="3">
    <mergeCell ref="F5:G6"/>
    <mergeCell ref="F17:G17"/>
    <mergeCell ref="F18:G30"/>
  </mergeCells>
  <dataValidations count="1">
    <dataValidation type="list" allowBlank="1" showInputMessage="1" showErrorMessage="1" sqref="G4" xr:uid="{91DCE6D7-940B-444F-98C5-A7F5A76C868E}">
      <formula1>"Please Chose One, 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BOM OSP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Hume</dc:creator>
  <cp:lastModifiedBy>Jordan Hume</cp:lastModifiedBy>
  <dcterms:created xsi:type="dcterms:W3CDTF">2023-02-22T20:08:02Z</dcterms:created>
  <dcterms:modified xsi:type="dcterms:W3CDTF">2023-04-17T20:28:53Z</dcterms:modified>
</cp:coreProperties>
</file>