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Company\_Regulatory\NE Broadband Grant\Stanton\"/>
    </mc:Choice>
  </mc:AlternateContent>
  <xr:revisionPtr revIDLastSave="0" documentId="13_ncr:1_{5BC1B803-5241-4E12-9162-EA0E0EC4C277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C 5272 Ap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I20" i="2"/>
  <c r="J20" i="2" s="1"/>
  <c r="H20" i="2"/>
  <c r="G20" i="2"/>
  <c r="F20" i="2"/>
  <c r="E20" i="2"/>
  <c r="D20" i="2"/>
  <c r="H15" i="2"/>
  <c r="G15" i="2"/>
  <c r="F15" i="2"/>
  <c r="E15" i="2"/>
  <c r="B10" i="2"/>
  <c r="B11" i="2" s="1"/>
  <c r="B15" i="2"/>
  <c r="C5" i="2"/>
  <c r="F3" i="2"/>
  <c r="G3" i="2" s="1"/>
  <c r="D12" i="2" l="1"/>
  <c r="D18" i="2" s="1"/>
  <c r="D22" i="2" s="1"/>
  <c r="E12" i="2"/>
  <c r="H3" i="2"/>
  <c r="H17" i="2"/>
  <c r="H18" i="2" l="1"/>
  <c r="I17" i="2"/>
  <c r="H22" i="2"/>
  <c r="I18" i="2"/>
  <c r="I22" i="2" s="1"/>
  <c r="E17" i="2" l="1"/>
  <c r="E18" i="2" l="1"/>
  <c r="E22" i="2" s="1"/>
  <c r="F17" i="2"/>
  <c r="F18" i="2" s="1"/>
  <c r="F22" i="2" s="1"/>
  <c r="G17" i="2"/>
  <c r="G18" i="2" s="1"/>
  <c r="G22" i="2" s="1"/>
  <c r="J17" i="2" l="1"/>
  <c r="J22" i="2"/>
  <c r="J18" i="2"/>
</calcChain>
</file>

<file path=xl/sharedStrings.xml><?xml version="1.0" encoding="utf-8"?>
<sst xmlns="http://schemas.openxmlformats.org/spreadsheetml/2006/main" count="18" uniqueCount="18">
  <si>
    <t>Project/CBG</t>
  </si>
  <si>
    <t>Drops Passed</t>
  </si>
  <si>
    <t>Estimated Take Rate</t>
  </si>
  <si>
    <t>Projected Customers</t>
  </si>
  <si>
    <t>ARPU</t>
  </si>
  <si>
    <t>Estimated Cash Flow</t>
  </si>
  <si>
    <t>Annual Rev From Service</t>
  </si>
  <si>
    <t>Annual Rev From Service + Support</t>
  </si>
  <si>
    <t>Total Constuction Cost</t>
  </si>
  <si>
    <t>Match Percentage</t>
  </si>
  <si>
    <t>Amount Funded Through Grant</t>
  </si>
  <si>
    <t>Percent  Funded Through Grant</t>
  </si>
  <si>
    <t>Amount of Grant Received by Year</t>
  </si>
  <si>
    <t>Estimated Incremental Expense</t>
  </si>
  <si>
    <t>2027 to 2047</t>
  </si>
  <si>
    <t>Total</t>
  </si>
  <si>
    <t>Financial Viability</t>
  </si>
  <si>
    <t>Stanton Telecom Inc._ CrownRd_ Attachment Letter G_2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</si>
</sst>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2" applyFont="1"/>
    <xf numFmtId="164" fontId="0" fillId="0" borderId="0" xfId="1" applyNumberFormat="1" applyFon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164" fontId="2" fillId="0" borderId="0" xfId="1" applyNumberFormat="1" applyFont="1"/>
    <xf numFmtId="9" fontId="2" fillId="2" borderId="0" xfId="2" applyFont="1" applyFill="1"/>
    <xf numFmtId="9" fontId="0" fillId="2" borderId="0" xfId="2" applyFont="1" applyFill="1"/>
    <xf numFmtId="0" fontId="3" fillId="0" borderId="0" xfId="0" applyFont="1" applyAlignment="1">
      <alignment vertical="center"/>
    </xf>
    <xf numFmtId="164" fontId="2" fillId="2" borderId="0" xfId="1" applyNumberFormat="1" applyFont="1" applyFill="1"/>
    <xf numFmtId="0" fontId="2" fillId="2" borderId="0" xfId="0" applyFont="1" applyFill="1"/>
    <xf numFmtId="44" fontId="2" fillId="2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C6ED-CCE5-4DFB-9195-6FF5862B8879}">
  <sheetPr>
    <pageSetUpPr fitToPage="1"/>
  </sheetPr>
  <dimension ref="A1:M36"/>
  <sheetViews>
    <sheetView tabSelected="1" workbookViewId="0">
      <selection activeCell="B6" sqref="B6"/>
    </sheetView>
  </sheetViews>
  <sheetFormatPr defaultRowHeight="14.5" x14ac:dyDescent="0.35"/>
  <cols>
    <col min="1" max="1" width="41.1796875" customWidth="1"/>
    <col min="2" max="2" width="14.54296875" customWidth="1"/>
    <col min="3" max="3" width="20.6328125" customWidth="1"/>
    <col min="4" max="4" width="12.54296875" bestFit="1" customWidth="1"/>
    <col min="5" max="5" width="14.26953125" customWidth="1"/>
    <col min="6" max="7" width="13.26953125" customWidth="1"/>
    <col min="8" max="8" width="11.453125" customWidth="1"/>
    <col min="9" max="9" width="12.1796875" customWidth="1"/>
    <col min="10" max="10" width="11.54296875" customWidth="1"/>
    <col min="11" max="11" width="11.81640625" customWidth="1"/>
    <col min="12" max="12" width="11.26953125" customWidth="1"/>
    <col min="13" max="13" width="10.36328125" customWidth="1"/>
  </cols>
  <sheetData>
    <row r="1" spans="1:12" ht="15.5" x14ac:dyDescent="0.35">
      <c r="A1" s="9" t="s">
        <v>17</v>
      </c>
    </row>
    <row r="2" spans="1:12" ht="15.5" x14ac:dyDescent="0.35">
      <c r="A2" s="9" t="s">
        <v>16</v>
      </c>
    </row>
    <row r="3" spans="1:12" ht="15.5" x14ac:dyDescent="0.35">
      <c r="A3" s="9"/>
      <c r="D3">
        <v>2022</v>
      </c>
      <c r="E3">
        <v>2023</v>
      </c>
      <c r="F3">
        <f t="shared" ref="F3:H3" si="0">E3+1</f>
        <v>2024</v>
      </c>
      <c r="G3">
        <f t="shared" si="0"/>
        <v>2025</v>
      </c>
      <c r="H3">
        <f t="shared" si="0"/>
        <v>2026</v>
      </c>
      <c r="I3" t="s">
        <v>14</v>
      </c>
      <c r="J3" t="s">
        <v>15</v>
      </c>
    </row>
    <row r="4" spans="1:12" x14ac:dyDescent="0.35">
      <c r="A4" t="s">
        <v>0</v>
      </c>
      <c r="B4" s="5"/>
    </row>
    <row r="5" spans="1:12" x14ac:dyDescent="0.35">
      <c r="A5" t="s">
        <v>8</v>
      </c>
      <c r="B5" s="10">
        <v>167650</v>
      </c>
      <c r="C5" s="3">
        <f>B5*C6</f>
        <v>0</v>
      </c>
      <c r="D5" s="3"/>
      <c r="E5" s="3">
        <f>B5</f>
        <v>167650</v>
      </c>
      <c r="F5" s="3"/>
      <c r="G5" s="3"/>
    </row>
    <row r="6" spans="1:12" x14ac:dyDescent="0.35">
      <c r="B6" s="6"/>
      <c r="C6" s="1"/>
      <c r="D6" s="8"/>
      <c r="E6" s="8"/>
      <c r="F6" s="8"/>
      <c r="G6" s="8"/>
    </row>
    <row r="7" spans="1:12" x14ac:dyDescent="0.35">
      <c r="A7" t="s">
        <v>1</v>
      </c>
      <c r="B7" s="11">
        <v>18</v>
      </c>
    </row>
    <row r="9" spans="1:12" x14ac:dyDescent="0.35">
      <c r="A9" t="s">
        <v>9</v>
      </c>
      <c r="B9" s="1">
        <v>0.5</v>
      </c>
    </row>
    <row r="10" spans="1:12" x14ac:dyDescent="0.35">
      <c r="A10" t="s">
        <v>11</v>
      </c>
      <c r="B10" s="1">
        <f>1-B9</f>
        <v>0.5</v>
      </c>
    </row>
    <row r="11" spans="1:12" x14ac:dyDescent="0.35">
      <c r="A11" t="s">
        <v>10</v>
      </c>
      <c r="B11" s="2">
        <f>B5*B10</f>
        <v>83825</v>
      </c>
    </row>
    <row r="12" spans="1:12" x14ac:dyDescent="0.35">
      <c r="A12" t="s">
        <v>12</v>
      </c>
      <c r="D12" s="2">
        <f>B11*0.25</f>
        <v>20956.25</v>
      </c>
      <c r="E12" s="3">
        <f>B11*0.75</f>
        <v>62868.75</v>
      </c>
    </row>
    <row r="14" spans="1:12" x14ac:dyDescent="0.35">
      <c r="A14" t="s">
        <v>2</v>
      </c>
      <c r="B14" s="7"/>
      <c r="E14">
        <v>0.7</v>
      </c>
      <c r="F14">
        <v>0.8</v>
      </c>
      <c r="G14">
        <v>0.9</v>
      </c>
      <c r="H14">
        <v>0.9</v>
      </c>
    </row>
    <row r="15" spans="1:12" x14ac:dyDescent="0.35">
      <c r="A15" t="s">
        <v>3</v>
      </c>
      <c r="B15" s="4">
        <f>B7*B14</f>
        <v>0</v>
      </c>
      <c r="C15" s="4"/>
      <c r="D15" s="4"/>
      <c r="E15" s="4">
        <f>B7*E14</f>
        <v>12.6</v>
      </c>
      <c r="F15" s="4">
        <f>B7*F14</f>
        <v>14.4</v>
      </c>
      <c r="G15" s="4">
        <f>B7*G14</f>
        <v>16.2</v>
      </c>
      <c r="H15" s="4">
        <f>B7*H14</f>
        <v>16.2</v>
      </c>
      <c r="I15" s="4"/>
      <c r="J15" s="4"/>
      <c r="K15" s="4"/>
      <c r="L15" s="4"/>
    </row>
    <row r="16" spans="1:12" x14ac:dyDescent="0.35">
      <c r="A16" t="s">
        <v>4</v>
      </c>
      <c r="B16" s="12">
        <v>99.95</v>
      </c>
    </row>
    <row r="17" spans="1:13" x14ac:dyDescent="0.35">
      <c r="A17" t="s">
        <v>6</v>
      </c>
      <c r="B17" s="2"/>
      <c r="C17" s="3"/>
      <c r="D17" s="3"/>
      <c r="E17" s="3">
        <f t="shared" ref="E17:H17" si="1">$B16*E15*12</f>
        <v>15112.439999999999</v>
      </c>
      <c r="F17" s="3">
        <f t="shared" si="1"/>
        <v>17271.36</v>
      </c>
      <c r="G17" s="3">
        <f t="shared" si="1"/>
        <v>19430.28</v>
      </c>
      <c r="H17" s="3">
        <f t="shared" si="1"/>
        <v>19430.28</v>
      </c>
      <c r="I17" s="3">
        <f>H17*20</f>
        <v>388605.6</v>
      </c>
      <c r="J17" s="3">
        <f>SUM(E17:I17)</f>
        <v>459849.95999999996</v>
      </c>
      <c r="K17" s="3"/>
      <c r="L17" s="3"/>
    </row>
    <row r="18" spans="1:13" x14ac:dyDescent="0.35">
      <c r="A18" t="s">
        <v>7</v>
      </c>
      <c r="C18" s="3"/>
      <c r="D18" s="3">
        <f>D12+D17</f>
        <v>20956.25</v>
      </c>
      <c r="E18" s="3">
        <f>E12+E17</f>
        <v>77981.19</v>
      </c>
      <c r="F18" s="3">
        <f>+F17</f>
        <v>17271.36</v>
      </c>
      <c r="G18" s="3">
        <f>+G17</f>
        <v>19430.28</v>
      </c>
      <c r="H18" s="3">
        <f>+H17</f>
        <v>19430.28</v>
      </c>
      <c r="I18" s="3">
        <f>H18*20</f>
        <v>388605.6</v>
      </c>
      <c r="J18" s="3">
        <f>SUM(D18:I18)</f>
        <v>543674.96</v>
      </c>
      <c r="K18" s="3"/>
      <c r="L18" s="3"/>
    </row>
    <row r="20" spans="1:13" x14ac:dyDescent="0.35">
      <c r="A20" t="s">
        <v>13</v>
      </c>
      <c r="B20" s="10">
        <v>12500</v>
      </c>
      <c r="C20" s="3"/>
      <c r="D20" s="3">
        <f>B20</f>
        <v>12500</v>
      </c>
      <c r="E20" s="3">
        <f>B20</f>
        <v>12500</v>
      </c>
      <c r="F20" s="3">
        <f>B20</f>
        <v>12500</v>
      </c>
      <c r="G20" s="3">
        <f>B20</f>
        <v>12500</v>
      </c>
      <c r="H20" s="3">
        <f>B20</f>
        <v>12500</v>
      </c>
      <c r="I20" s="3">
        <f>H20*20</f>
        <v>250000</v>
      </c>
      <c r="J20" s="3">
        <f>SUM(D20:I20)</f>
        <v>312500</v>
      </c>
      <c r="K20" s="3"/>
      <c r="L20" s="3"/>
    </row>
    <row r="22" spans="1:13" x14ac:dyDescent="0.35">
      <c r="A22" t="s">
        <v>5</v>
      </c>
      <c r="C22" s="3"/>
      <c r="D22" s="3">
        <f>D18-D20</f>
        <v>8456.25</v>
      </c>
      <c r="E22" s="3">
        <f>E18-E20-E5</f>
        <v>-102168.81</v>
      </c>
      <c r="F22" s="3">
        <f t="shared" ref="F22:H22" si="2">F18-F20</f>
        <v>4771.3600000000006</v>
      </c>
      <c r="G22" s="3">
        <f t="shared" si="2"/>
        <v>6930.2799999999988</v>
      </c>
      <c r="H22" s="3">
        <f t="shared" si="2"/>
        <v>6930.2799999999988</v>
      </c>
      <c r="I22" s="3">
        <f>I18-I20-I5</f>
        <v>138605.59999999998</v>
      </c>
      <c r="J22" s="3">
        <f>SUM(D22:I22)</f>
        <v>63524.959999999977</v>
      </c>
      <c r="K22" s="3"/>
      <c r="L22" s="3"/>
      <c r="M22" s="3"/>
    </row>
    <row r="24" spans="1:13" x14ac:dyDescent="0.35">
      <c r="B24" s="7"/>
    </row>
    <row r="25" spans="1:13" x14ac:dyDescent="0.3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35"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x14ac:dyDescent="0.35">
      <c r="B27" s="3"/>
    </row>
    <row r="28" spans="1:13" x14ac:dyDescent="0.35">
      <c r="B28" s="3"/>
    </row>
    <row r="29" spans="1:13" x14ac:dyDescent="0.35">
      <c r="B29" s="3"/>
    </row>
    <row r="30" spans="1:13" x14ac:dyDescent="0.35">
      <c r="C30" s="3"/>
      <c r="D30" s="3"/>
      <c r="E30" s="3"/>
      <c r="F30" s="3"/>
      <c r="G30" s="3"/>
      <c r="H30" s="3"/>
      <c r="I30" s="3"/>
      <c r="J30" s="3"/>
      <c r="K30" s="3"/>
      <c r="L30" s="3"/>
    </row>
    <row r="32" spans="1:13" x14ac:dyDescent="0.35">
      <c r="C32" s="3"/>
      <c r="D32" s="3"/>
      <c r="E32" s="3"/>
      <c r="F32" s="3"/>
      <c r="G32" s="3"/>
      <c r="H32" s="3"/>
      <c r="I32" s="3"/>
      <c r="J32" s="3"/>
      <c r="K32" s="3"/>
      <c r="L32" s="3"/>
    </row>
    <row r="36" spans="3:12" x14ac:dyDescent="0.35"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pageMargins left="0.7" right="0.7" top="0.75" bottom="0.75" header="0.3" footer="0.3"/>
  <pageSetup scale="74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5272 App</vt:lpstr>
    </vt:vector>
  </TitlesOfParts>
  <Company>Consortia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Davis</dc:creator>
  <cp:lastModifiedBy>Dan Davis</cp:lastModifiedBy>
  <cp:lastPrinted>2021-09-27T21:11:10Z</cp:lastPrinted>
  <dcterms:created xsi:type="dcterms:W3CDTF">2018-06-11T21:31:30Z</dcterms:created>
  <dcterms:modified xsi:type="dcterms:W3CDTF">2021-09-27T21:19:42Z</dcterms:modified>
</cp:coreProperties>
</file>