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8" activeTab="0"/>
  </bookViews>
  <sheets>
    <sheet name="Financial Forecast" sheetId="1" r:id="rId1"/>
  </sheets>
  <definedNames>
    <definedName name="_xlnm.Print_Area" localSheetId="0">'Financial Forecast'!$A$1:$Y$91</definedName>
  </definedNames>
  <calcPr fullCalcOnLoad="1"/>
</workbook>
</file>

<file path=xl/sharedStrings.xml><?xml version="1.0" encoding="utf-8"?>
<sst xmlns="http://schemas.openxmlformats.org/spreadsheetml/2006/main" count="81" uniqueCount="73">
  <si>
    <t>Depreciation</t>
  </si>
  <si>
    <t>Billing &amp; Collection</t>
  </si>
  <si>
    <t>Help Desk</t>
  </si>
  <si>
    <t>TOTAL REVENUES</t>
  </si>
  <si>
    <t>TOTAL EXPENSES</t>
  </si>
  <si>
    <t>OPERATING INCOME (LOSS)</t>
  </si>
  <si>
    <t xml:space="preserve">TAXES </t>
  </si>
  <si>
    <t>NET INCOME</t>
  </si>
  <si>
    <t>Cost per CSR</t>
  </si>
  <si>
    <t>Cost per Technician</t>
  </si>
  <si>
    <t>REVENUES</t>
  </si>
  <si>
    <t>EXPENSES</t>
  </si>
  <si>
    <t>Equipment Investment per customer</t>
  </si>
  <si>
    <t>Installation cost/fee per customer</t>
  </si>
  <si>
    <t>CUMMULATIVE DEPRECIATION</t>
  </si>
  <si>
    <t>YEAR</t>
  </si>
  <si>
    <t>After hours Tech Support/customer/month</t>
  </si>
  <si>
    <t>BOOK VALUE</t>
  </si>
  <si>
    <t># of New Customers</t>
  </si>
  <si>
    <t>Chadron</t>
  </si>
  <si>
    <t># of Towns</t>
  </si>
  <si>
    <t>Advertising &amp; Marketing per town per year</t>
  </si>
  <si>
    <t>Radio Replacement % per year</t>
  </si>
  <si>
    <t>Data Revenue</t>
  </si>
  <si>
    <t># of Data Customers</t>
  </si>
  <si>
    <t>Data Revenue $/customer/month</t>
  </si>
  <si>
    <t>Billing Cost $/customer/month</t>
  </si>
  <si>
    <t>Cost per Accounting</t>
  </si>
  <si>
    <t># of Customers per CSR</t>
  </si>
  <si>
    <t># of Customers per Technician</t>
  </si>
  <si>
    <t># of Customers per Accountant</t>
  </si>
  <si>
    <t>Cost per Manager</t>
  </si>
  <si>
    <t># of Employees per Manager</t>
  </si>
  <si>
    <t>Management</t>
  </si>
  <si>
    <t># of Customers per Marketing</t>
  </si>
  <si>
    <t>Internet Backhaul</t>
  </si>
  <si>
    <t xml:space="preserve">TOTAL INVESTMENT </t>
  </si>
  <si>
    <t>Accounting</t>
  </si>
  <si>
    <t>Employee Cost Increase</t>
  </si>
  <si>
    <t>Cost per Marketing</t>
  </si>
  <si>
    <t xml:space="preserve">Grant = </t>
  </si>
  <si>
    <t>Number of Customers =</t>
  </si>
  <si>
    <t>Installation Fee per customer</t>
  </si>
  <si>
    <t>Backhaul Expense per month</t>
  </si>
  <si>
    <t>Tower &amp; Radio Investment</t>
  </si>
  <si>
    <t>Backhaul Radio Investment</t>
  </si>
  <si>
    <t>OPERATING CASH FLOW</t>
  </si>
  <si>
    <t>5 YR TOTAL</t>
  </si>
  <si>
    <t>10 YR TOTAL</t>
  </si>
  <si>
    <t>TAX CALCULATION ROW</t>
  </si>
  <si>
    <t>TAX CALC. ROW CUMM NET INCOME</t>
  </si>
  <si>
    <t>END OF YEAR CASH POSITION</t>
  </si>
  <si>
    <t>4. Please itemize other operating expense on a separate sheet.</t>
  </si>
  <si>
    <t>Local Phone Revenue $/customer/month</t>
  </si>
  <si>
    <t>Local Phone Revenue</t>
  </si>
  <si>
    <t>Fiber</t>
  </si>
  <si>
    <t>Conduit</t>
  </si>
  <si>
    <t>-</t>
  </si>
  <si>
    <t>20 YR TOTAL</t>
  </si>
  <si>
    <t>Electronics</t>
  </si>
  <si>
    <t>Railroad Crossings</t>
  </si>
  <si>
    <t xml:space="preserve"> </t>
  </si>
  <si>
    <t>Hut</t>
  </si>
  <si>
    <t>Plowing/Boring</t>
  </si>
  <si>
    <t>Central Office Equipment</t>
  </si>
  <si>
    <t>Splice Points</t>
  </si>
  <si>
    <t>Customer Premise Equip</t>
  </si>
  <si>
    <t xml:space="preserve">Fixed Fiber to the Home </t>
  </si>
  <si>
    <t>Engineering/Permits</t>
  </si>
  <si>
    <t>CPE Expense</t>
  </si>
  <si>
    <t>Approximately 105 miles</t>
  </si>
  <si>
    <t>Financial Analysis - MOBIUS NBBP BOX BUTTE 22_H</t>
  </si>
  <si>
    <t>*Financial Models do not include any grant monies that may be awarded. Without a successful NBBP Grant this project is not possible and would not be financially feasible as shown in the parenthesis.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</si>
</sst>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_(&quot;$&quot;* #,##0.00000_);_(&quot;$&quot;* \(#,##0.00000\);_(&quot;$&quot;* &quot;-&quot;??_);_(@_)"/>
    <numFmt numFmtId="176" formatCode="_(* #,##0.00000_);_(* \(#,##0.00000\);_(* &quot;-&quot;?????_);_(@_)"/>
    <numFmt numFmtId="177" formatCode="0.0%"/>
    <numFmt numFmtId="178" formatCode="_(* #,##0.0_);_(* \(#,##0.0\);_(* &quot;-&quot;??_);_(@_)"/>
    <numFmt numFmtId="179" formatCode="_(* #,##0_);_(* \(#,##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5" fontId="1" fillId="0" borderId="0" xfId="44" applyNumberFormat="1" applyFont="1" applyAlignment="1">
      <alignment/>
    </xf>
    <xf numFmtId="0" fontId="1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9" fontId="0" fillId="0" borderId="0" xfId="0" applyNumberFormat="1" applyAlignment="1">
      <alignment horizontal="right"/>
    </xf>
    <xf numFmtId="0" fontId="1" fillId="0" borderId="0" xfId="0" applyNumberFormat="1" applyFont="1" applyAlignment="1">
      <alignment/>
    </xf>
    <xf numFmtId="0" fontId="0" fillId="0" borderId="0" xfId="0" applyFont="1" applyAlignment="1">
      <alignment/>
    </xf>
    <xf numFmtId="9" fontId="0" fillId="0" borderId="0" xfId="59" applyAlignment="1">
      <alignment/>
    </xf>
    <xf numFmtId="165" fontId="0" fillId="0" borderId="0" xfId="44" applyNumberFormat="1" applyAlignment="1">
      <alignment/>
    </xf>
    <xf numFmtId="0" fontId="1" fillId="0" borderId="0" xfId="44" applyNumberFormat="1" applyFont="1" applyAlignment="1">
      <alignment/>
    </xf>
    <xf numFmtId="165" fontId="3" fillId="0" borderId="0" xfId="0" applyNumberFormat="1" applyFont="1" applyAlignment="1">
      <alignment/>
    </xf>
    <xf numFmtId="165" fontId="3" fillId="0" borderId="0" xfId="44" applyNumberFormat="1" applyFont="1" applyAlignment="1">
      <alignment/>
    </xf>
    <xf numFmtId="165" fontId="3" fillId="0" borderId="0" xfId="44" applyNumberFormat="1" applyFont="1" applyAlignment="1">
      <alignment horizontal="left"/>
    </xf>
    <xf numFmtId="165" fontId="4" fillId="0" borderId="0" xfId="44" applyNumberFormat="1" applyFont="1" applyAlignment="1">
      <alignment/>
    </xf>
    <xf numFmtId="9" fontId="0" fillId="0" borderId="0" xfId="59" applyFont="1" applyAlignment="1">
      <alignment/>
    </xf>
    <xf numFmtId="0" fontId="1" fillId="0" borderId="0" xfId="0" applyFont="1" applyAlignment="1">
      <alignment horizontal="right"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44" fontId="0" fillId="0" borderId="0" xfId="44" applyFont="1" applyAlignment="1">
      <alignment/>
    </xf>
    <xf numFmtId="1" fontId="0" fillId="0" borderId="0" xfId="0" applyNumberFormat="1" applyFont="1" applyAlignment="1">
      <alignment/>
    </xf>
    <xf numFmtId="165" fontId="0" fillId="0" borderId="0" xfId="44" applyNumberFormat="1" applyFont="1" applyAlignment="1">
      <alignment/>
    </xf>
    <xf numFmtId="179" fontId="0" fillId="0" borderId="0" xfId="42" applyNumberFormat="1" applyFont="1" applyAlignment="1">
      <alignment/>
    </xf>
    <xf numFmtId="44" fontId="0" fillId="0" borderId="0" xfId="44" applyNumberFormat="1" applyFont="1" applyAlignment="1">
      <alignment/>
    </xf>
    <xf numFmtId="165" fontId="5" fillId="0" borderId="0" xfId="44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79" fontId="0" fillId="0" borderId="0" xfId="42" applyNumberFormat="1" applyAlignment="1">
      <alignment/>
    </xf>
    <xf numFmtId="0" fontId="9" fillId="0" borderId="0" xfId="0" applyFont="1" applyAlignment="1">
      <alignment/>
    </xf>
    <xf numFmtId="165" fontId="0" fillId="0" borderId="0" xfId="44" applyNumberFormat="1" applyFont="1" applyAlignment="1">
      <alignment horizontal="right"/>
    </xf>
    <xf numFmtId="165" fontId="0" fillId="0" borderId="0" xfId="44" applyNumberFormat="1" applyFont="1" applyAlignment="1">
      <alignment/>
    </xf>
    <xf numFmtId="165" fontId="4" fillId="0" borderId="0" xfId="44" applyNumberFormat="1" applyFont="1" applyFill="1" applyAlignment="1">
      <alignment/>
    </xf>
    <xf numFmtId="165" fontId="5" fillId="0" borderId="0" xfId="44" applyNumberFormat="1" applyFont="1" applyFill="1" applyAlignment="1">
      <alignment/>
    </xf>
    <xf numFmtId="165" fontId="6" fillId="0" borderId="0" xfId="44" applyNumberFormat="1" applyFont="1" applyAlignment="1">
      <alignment/>
    </xf>
    <xf numFmtId="165" fontId="1" fillId="0" borderId="0" xfId="44" applyNumberFormat="1" applyFont="1" applyAlignment="1">
      <alignment horizontal="center"/>
    </xf>
    <xf numFmtId="165" fontId="3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165" fontId="0" fillId="0" borderId="0" xfId="44" applyNumberFormat="1" applyFill="1" applyAlignment="1">
      <alignment/>
    </xf>
    <xf numFmtId="165" fontId="9" fillId="0" borderId="0" xfId="44" applyNumberFormat="1" applyFont="1" applyAlignment="1">
      <alignment horizontal="center"/>
    </xf>
    <xf numFmtId="0" fontId="27" fillId="0" borderId="0" xfId="0" applyFont="1" applyAlignment="1">
      <alignment/>
    </xf>
    <xf numFmtId="165" fontId="27" fillId="0" borderId="0" xfId="44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6"/>
  <sheetViews>
    <sheetView tabSelected="1" zoomScalePageLayoutView="0" workbookViewId="0" topLeftCell="A52">
      <selection activeCell="D97" sqref="D97"/>
    </sheetView>
  </sheetViews>
  <sheetFormatPr defaultColWidth="9.140625" defaultRowHeight="12.75"/>
  <cols>
    <col min="1" max="1" width="20.57421875" style="0" customWidth="1"/>
    <col min="2" max="2" width="22.57421875" style="0" customWidth="1"/>
    <col min="3" max="12" width="12.7109375" style="0" customWidth="1"/>
    <col min="13" max="22" width="12.7109375" style="0" hidden="1" customWidth="1"/>
    <col min="23" max="24" width="12.7109375" style="0" customWidth="1"/>
    <col min="25" max="25" width="13.7109375" style="38" customWidth="1"/>
  </cols>
  <sheetData>
    <row r="1" ht="12.75" hidden="1">
      <c r="A1" t="s">
        <v>52</v>
      </c>
    </row>
    <row r="2" spans="1:25" s="4" customFormat="1" ht="12.75" hidden="1">
      <c r="A2" s="4" t="s">
        <v>15</v>
      </c>
      <c r="C2" s="13">
        <v>1</v>
      </c>
      <c r="D2" s="9">
        <v>2</v>
      </c>
      <c r="E2" s="13">
        <v>3</v>
      </c>
      <c r="F2" s="9">
        <v>4</v>
      </c>
      <c r="G2" s="13">
        <v>5</v>
      </c>
      <c r="H2" s="9">
        <v>6</v>
      </c>
      <c r="I2" s="13">
        <v>7</v>
      </c>
      <c r="J2" s="9">
        <v>8</v>
      </c>
      <c r="K2" s="13">
        <v>9</v>
      </c>
      <c r="L2" s="9">
        <v>10</v>
      </c>
      <c r="M2" s="9"/>
      <c r="N2" s="9"/>
      <c r="O2" s="9"/>
      <c r="P2" s="9"/>
      <c r="Q2" s="9"/>
      <c r="R2" s="9"/>
      <c r="S2" s="9"/>
      <c r="T2" s="9"/>
      <c r="U2" s="9"/>
      <c r="V2" s="9"/>
      <c r="W2" s="29"/>
      <c r="Y2" s="3"/>
    </row>
    <row r="3" spans="3:22" ht="12.75" hidden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24" ht="12.75" hidden="1">
      <c r="B4" s="1" t="s">
        <v>25</v>
      </c>
      <c r="C4" s="23">
        <v>40</v>
      </c>
      <c r="D4" s="5">
        <f aca="true" t="shared" si="0" ref="D4:L4">C4</f>
        <v>40</v>
      </c>
      <c r="E4" s="5">
        <f t="shared" si="0"/>
        <v>40</v>
      </c>
      <c r="F4" s="5">
        <f t="shared" si="0"/>
        <v>40</v>
      </c>
      <c r="G4" s="5">
        <f t="shared" si="0"/>
        <v>40</v>
      </c>
      <c r="H4" s="5">
        <f t="shared" si="0"/>
        <v>40</v>
      </c>
      <c r="I4" s="5">
        <f t="shared" si="0"/>
        <v>40</v>
      </c>
      <c r="J4" s="5">
        <f t="shared" si="0"/>
        <v>40</v>
      </c>
      <c r="K4" s="5">
        <f t="shared" si="0"/>
        <v>40</v>
      </c>
      <c r="L4" s="5">
        <f t="shared" si="0"/>
        <v>40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2:24" ht="12.75" hidden="1">
      <c r="B5" s="1" t="s">
        <v>29</v>
      </c>
      <c r="C5" s="24">
        <v>500</v>
      </c>
      <c r="D5" s="6">
        <f aca="true" t="shared" si="1" ref="D5:L5">C5</f>
        <v>500</v>
      </c>
      <c r="E5" s="6">
        <f t="shared" si="1"/>
        <v>500</v>
      </c>
      <c r="F5" s="6">
        <f t="shared" si="1"/>
        <v>500</v>
      </c>
      <c r="G5" s="6">
        <f t="shared" si="1"/>
        <v>500</v>
      </c>
      <c r="H5" s="6">
        <f t="shared" si="1"/>
        <v>500</v>
      </c>
      <c r="I5" s="6">
        <f t="shared" si="1"/>
        <v>500</v>
      </c>
      <c r="J5" s="6">
        <f t="shared" si="1"/>
        <v>500</v>
      </c>
      <c r="K5" s="6">
        <f t="shared" si="1"/>
        <v>500</v>
      </c>
      <c r="L5" s="6">
        <f t="shared" si="1"/>
        <v>500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2.75" hidden="1">
      <c r="B6" s="1" t="s">
        <v>38</v>
      </c>
      <c r="C6" s="18">
        <v>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2:24" ht="12.75" hidden="1">
      <c r="B7" s="1" t="s">
        <v>53</v>
      </c>
      <c r="C7" s="23">
        <v>28</v>
      </c>
      <c r="D7" s="5">
        <f aca="true" t="shared" si="2" ref="D7:L7">C7</f>
        <v>28</v>
      </c>
      <c r="E7" s="5">
        <f t="shared" si="2"/>
        <v>28</v>
      </c>
      <c r="F7" s="5">
        <f t="shared" si="2"/>
        <v>28</v>
      </c>
      <c r="G7" s="5">
        <f t="shared" si="2"/>
        <v>28</v>
      </c>
      <c r="H7" s="5">
        <f t="shared" si="2"/>
        <v>28</v>
      </c>
      <c r="I7" s="5">
        <f t="shared" si="2"/>
        <v>28</v>
      </c>
      <c r="J7" s="5">
        <f t="shared" si="2"/>
        <v>28</v>
      </c>
      <c r="K7" s="5">
        <f t="shared" si="2"/>
        <v>28</v>
      </c>
      <c r="L7" s="5">
        <f t="shared" si="2"/>
        <v>28</v>
      </c>
      <c r="M7" s="5"/>
      <c r="N7" s="5"/>
      <c r="O7" s="5"/>
      <c r="P7" s="5"/>
      <c r="Q7" s="5"/>
      <c r="R7" s="5"/>
      <c r="S7" s="5"/>
      <c r="T7" s="5"/>
      <c r="U7" s="5"/>
      <c r="V7" s="5"/>
      <c r="W7" s="6"/>
      <c r="X7" s="6"/>
    </row>
    <row r="8" spans="2:24" ht="12.75" hidden="1">
      <c r="B8" s="1" t="s">
        <v>9</v>
      </c>
      <c r="C8" s="25">
        <v>41000</v>
      </c>
      <c r="D8" s="2">
        <v>10000</v>
      </c>
      <c r="E8" s="2">
        <f aca="true" t="shared" si="3" ref="E8:L8">D8*(1+$C$6)</f>
        <v>10000</v>
      </c>
      <c r="F8" s="2">
        <f t="shared" si="3"/>
        <v>10000</v>
      </c>
      <c r="G8" s="2">
        <f t="shared" si="3"/>
        <v>10000</v>
      </c>
      <c r="H8" s="2">
        <f t="shared" si="3"/>
        <v>10000</v>
      </c>
      <c r="I8" s="2">
        <f t="shared" si="3"/>
        <v>10000</v>
      </c>
      <c r="J8" s="2">
        <f t="shared" si="3"/>
        <v>10000</v>
      </c>
      <c r="K8" s="2">
        <f t="shared" si="3"/>
        <v>10000</v>
      </c>
      <c r="L8" s="2">
        <f t="shared" si="3"/>
        <v>10000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2:24" ht="12.75" hidden="1">
      <c r="B9" s="1" t="s">
        <v>28</v>
      </c>
      <c r="C9" s="26">
        <v>5000</v>
      </c>
      <c r="D9" s="35">
        <f aca="true" t="shared" si="4" ref="D9:L9">C9</f>
        <v>5000</v>
      </c>
      <c r="E9" s="35">
        <f t="shared" si="4"/>
        <v>5000</v>
      </c>
      <c r="F9" s="35">
        <f t="shared" si="4"/>
        <v>5000</v>
      </c>
      <c r="G9" s="35">
        <f t="shared" si="4"/>
        <v>5000</v>
      </c>
      <c r="H9" s="35">
        <f t="shared" si="4"/>
        <v>5000</v>
      </c>
      <c r="I9" s="35">
        <f t="shared" si="4"/>
        <v>5000</v>
      </c>
      <c r="J9" s="35">
        <f t="shared" si="4"/>
        <v>5000</v>
      </c>
      <c r="K9" s="35">
        <f t="shared" si="4"/>
        <v>5000</v>
      </c>
      <c r="L9" s="35">
        <f t="shared" si="4"/>
        <v>5000</v>
      </c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</row>
    <row r="10" spans="2:24" ht="12.75" hidden="1">
      <c r="B10" s="1" t="s">
        <v>8</v>
      </c>
      <c r="C10" s="25">
        <v>25000</v>
      </c>
      <c r="D10" s="2">
        <v>6000</v>
      </c>
      <c r="E10" s="2">
        <f aca="true" t="shared" si="5" ref="E10:L10">D10*(1+$C$6)</f>
        <v>6000</v>
      </c>
      <c r="F10" s="2">
        <f t="shared" si="5"/>
        <v>6000</v>
      </c>
      <c r="G10" s="2">
        <f t="shared" si="5"/>
        <v>6000</v>
      </c>
      <c r="H10" s="2">
        <f t="shared" si="5"/>
        <v>6000</v>
      </c>
      <c r="I10" s="2">
        <f t="shared" si="5"/>
        <v>6000</v>
      </c>
      <c r="J10" s="2">
        <f t="shared" si="5"/>
        <v>6000</v>
      </c>
      <c r="K10" s="2">
        <f t="shared" si="5"/>
        <v>6000</v>
      </c>
      <c r="L10" s="2">
        <f t="shared" si="5"/>
        <v>6000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2.75" hidden="1">
      <c r="B11" s="1" t="s">
        <v>30</v>
      </c>
      <c r="C11" s="26">
        <v>5000</v>
      </c>
      <c r="D11" s="35">
        <f aca="true" t="shared" si="6" ref="D11:L11">C11</f>
        <v>5000</v>
      </c>
      <c r="E11" s="35">
        <f t="shared" si="6"/>
        <v>5000</v>
      </c>
      <c r="F11" s="35">
        <f t="shared" si="6"/>
        <v>5000</v>
      </c>
      <c r="G11" s="35">
        <f t="shared" si="6"/>
        <v>5000</v>
      </c>
      <c r="H11" s="35">
        <f t="shared" si="6"/>
        <v>5000</v>
      </c>
      <c r="I11" s="35">
        <f t="shared" si="6"/>
        <v>5000</v>
      </c>
      <c r="J11" s="35">
        <f t="shared" si="6"/>
        <v>5000</v>
      </c>
      <c r="K11" s="35">
        <f t="shared" si="6"/>
        <v>5000</v>
      </c>
      <c r="L11" s="35">
        <f t="shared" si="6"/>
        <v>5000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</row>
    <row r="12" spans="2:24" ht="12.75" hidden="1">
      <c r="B12" s="1" t="s">
        <v>27</v>
      </c>
      <c r="C12" s="25">
        <v>40000</v>
      </c>
      <c r="D12" s="2">
        <f aca="true" t="shared" si="7" ref="D12:L12">C12*(1+$C$6)</f>
        <v>40000</v>
      </c>
      <c r="E12" s="2">
        <f t="shared" si="7"/>
        <v>40000</v>
      </c>
      <c r="F12" s="2">
        <f t="shared" si="7"/>
        <v>40000</v>
      </c>
      <c r="G12" s="2">
        <f t="shared" si="7"/>
        <v>40000</v>
      </c>
      <c r="H12" s="2">
        <f t="shared" si="7"/>
        <v>40000</v>
      </c>
      <c r="I12" s="2">
        <f t="shared" si="7"/>
        <v>40000</v>
      </c>
      <c r="J12" s="2">
        <f t="shared" si="7"/>
        <v>40000</v>
      </c>
      <c r="K12" s="2">
        <f t="shared" si="7"/>
        <v>40000</v>
      </c>
      <c r="L12" s="2">
        <f t="shared" si="7"/>
        <v>40000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2.75" hidden="1">
      <c r="B13" s="1" t="s">
        <v>32</v>
      </c>
      <c r="C13" s="24">
        <v>10</v>
      </c>
      <c r="D13" s="6">
        <f aca="true" t="shared" si="8" ref="D13:L13">C13</f>
        <v>10</v>
      </c>
      <c r="E13" s="6">
        <f t="shared" si="8"/>
        <v>10</v>
      </c>
      <c r="F13" s="6">
        <f t="shared" si="8"/>
        <v>10</v>
      </c>
      <c r="G13" s="6">
        <f t="shared" si="8"/>
        <v>10</v>
      </c>
      <c r="H13" s="6">
        <f t="shared" si="8"/>
        <v>10</v>
      </c>
      <c r="I13" s="6">
        <f t="shared" si="8"/>
        <v>10</v>
      </c>
      <c r="J13" s="6">
        <f t="shared" si="8"/>
        <v>10</v>
      </c>
      <c r="K13" s="6">
        <f t="shared" si="8"/>
        <v>10</v>
      </c>
      <c r="L13" s="6">
        <f t="shared" si="8"/>
        <v>10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2:24" ht="12.75" hidden="1">
      <c r="B14" s="1" t="s">
        <v>31</v>
      </c>
      <c r="C14" s="25">
        <v>100000</v>
      </c>
      <c r="D14" s="2">
        <f aca="true" t="shared" si="9" ref="D14:L14">C14*(1+$C$6)</f>
        <v>100000</v>
      </c>
      <c r="E14" s="2">
        <f t="shared" si="9"/>
        <v>100000</v>
      </c>
      <c r="F14" s="2">
        <f t="shared" si="9"/>
        <v>100000</v>
      </c>
      <c r="G14" s="2">
        <f t="shared" si="9"/>
        <v>100000</v>
      </c>
      <c r="H14" s="2">
        <f t="shared" si="9"/>
        <v>100000</v>
      </c>
      <c r="I14" s="2">
        <f t="shared" si="9"/>
        <v>100000</v>
      </c>
      <c r="J14" s="2">
        <f t="shared" si="9"/>
        <v>100000</v>
      </c>
      <c r="K14" s="2">
        <f t="shared" si="9"/>
        <v>100000</v>
      </c>
      <c r="L14" s="2">
        <f t="shared" si="9"/>
        <v>100000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2.75" hidden="1">
      <c r="B15" s="1" t="s">
        <v>34</v>
      </c>
      <c r="C15" s="26">
        <v>10000</v>
      </c>
      <c r="D15" s="35">
        <f aca="true" t="shared" si="10" ref="D15:L15">C15</f>
        <v>10000</v>
      </c>
      <c r="E15" s="35">
        <f t="shared" si="10"/>
        <v>10000</v>
      </c>
      <c r="F15" s="35">
        <f t="shared" si="10"/>
        <v>10000</v>
      </c>
      <c r="G15" s="35">
        <f t="shared" si="10"/>
        <v>10000</v>
      </c>
      <c r="H15" s="35">
        <f t="shared" si="10"/>
        <v>10000</v>
      </c>
      <c r="I15" s="35">
        <f t="shared" si="10"/>
        <v>10000</v>
      </c>
      <c r="J15" s="35">
        <f t="shared" si="10"/>
        <v>10000</v>
      </c>
      <c r="K15" s="35">
        <f t="shared" si="10"/>
        <v>10000</v>
      </c>
      <c r="L15" s="35">
        <f t="shared" si="10"/>
        <v>10000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2:24" ht="12.75" hidden="1">
      <c r="B16" s="1" t="s">
        <v>39</v>
      </c>
      <c r="C16" s="25">
        <v>100000</v>
      </c>
      <c r="D16" s="2">
        <f aca="true" t="shared" si="11" ref="D16:L16">C16*(1+$C$6)</f>
        <v>100000</v>
      </c>
      <c r="E16" s="2">
        <f t="shared" si="11"/>
        <v>100000</v>
      </c>
      <c r="F16" s="2">
        <f t="shared" si="11"/>
        <v>100000</v>
      </c>
      <c r="G16" s="2">
        <f t="shared" si="11"/>
        <v>100000</v>
      </c>
      <c r="H16" s="2">
        <f t="shared" si="11"/>
        <v>100000</v>
      </c>
      <c r="I16" s="2">
        <f t="shared" si="11"/>
        <v>100000</v>
      </c>
      <c r="J16" s="2">
        <f t="shared" si="11"/>
        <v>100000</v>
      </c>
      <c r="K16" s="2">
        <f t="shared" si="11"/>
        <v>100000</v>
      </c>
      <c r="L16" s="2">
        <f t="shared" si="11"/>
        <v>100000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2.75" hidden="1">
      <c r="B17" s="1" t="s">
        <v>26</v>
      </c>
      <c r="C17" s="23">
        <v>1.1</v>
      </c>
      <c r="D17" s="5">
        <f aca="true" t="shared" si="12" ref="D17:L17">C17</f>
        <v>1.1</v>
      </c>
      <c r="E17" s="5">
        <f t="shared" si="12"/>
        <v>1.1</v>
      </c>
      <c r="F17" s="5">
        <f t="shared" si="12"/>
        <v>1.1</v>
      </c>
      <c r="G17" s="5">
        <f t="shared" si="12"/>
        <v>1.1</v>
      </c>
      <c r="H17" s="5">
        <f t="shared" si="12"/>
        <v>1.1</v>
      </c>
      <c r="I17" s="5">
        <f t="shared" si="12"/>
        <v>1.1</v>
      </c>
      <c r="J17" s="5">
        <f t="shared" si="12"/>
        <v>1.1</v>
      </c>
      <c r="K17" s="5">
        <f t="shared" si="12"/>
        <v>1.1</v>
      </c>
      <c r="L17" s="5">
        <f t="shared" si="12"/>
        <v>1.1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2:24" ht="12.75" hidden="1">
      <c r="B18" s="1" t="s">
        <v>44</v>
      </c>
      <c r="C18" s="25">
        <f>125000</f>
        <v>125000</v>
      </c>
      <c r="D18" s="2">
        <f aca="true" t="shared" si="13" ref="D18:L18">C18</f>
        <v>125000</v>
      </c>
      <c r="E18" s="2">
        <f t="shared" si="13"/>
        <v>125000</v>
      </c>
      <c r="F18" s="2">
        <f t="shared" si="13"/>
        <v>125000</v>
      </c>
      <c r="G18" s="2">
        <f t="shared" si="13"/>
        <v>125000</v>
      </c>
      <c r="H18" s="2">
        <f t="shared" si="13"/>
        <v>125000</v>
      </c>
      <c r="I18" s="2">
        <f t="shared" si="13"/>
        <v>125000</v>
      </c>
      <c r="J18" s="2">
        <f t="shared" si="13"/>
        <v>125000</v>
      </c>
      <c r="K18" s="2">
        <f t="shared" si="13"/>
        <v>125000</v>
      </c>
      <c r="L18" s="2">
        <f t="shared" si="13"/>
        <v>125000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2.75" hidden="1">
      <c r="B19" s="1" t="s">
        <v>45</v>
      </c>
      <c r="C19" s="25">
        <v>0</v>
      </c>
      <c r="D19" s="2">
        <f aca="true" t="shared" si="14" ref="D19:L19">C19</f>
        <v>0</v>
      </c>
      <c r="E19" s="2">
        <f t="shared" si="14"/>
        <v>0</v>
      </c>
      <c r="F19" s="2">
        <f t="shared" si="14"/>
        <v>0</v>
      </c>
      <c r="G19" s="2">
        <f t="shared" si="14"/>
        <v>0</v>
      </c>
      <c r="H19" s="2">
        <f t="shared" si="14"/>
        <v>0</v>
      </c>
      <c r="I19" s="2">
        <f t="shared" si="14"/>
        <v>0</v>
      </c>
      <c r="J19" s="2">
        <f t="shared" si="14"/>
        <v>0</v>
      </c>
      <c r="K19" s="2">
        <f t="shared" si="14"/>
        <v>0</v>
      </c>
      <c r="L19" s="2">
        <f t="shared" si="14"/>
        <v>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2.75" hidden="1">
      <c r="B20" s="1" t="s">
        <v>12</v>
      </c>
      <c r="C20" s="25">
        <f>498.75+42.75</f>
        <v>541.5</v>
      </c>
      <c r="D20" s="2">
        <f aca="true" t="shared" si="15" ref="D20:L20">C20</f>
        <v>541.5</v>
      </c>
      <c r="E20" s="2">
        <f t="shared" si="15"/>
        <v>541.5</v>
      </c>
      <c r="F20" s="2">
        <f t="shared" si="15"/>
        <v>541.5</v>
      </c>
      <c r="G20" s="2">
        <f t="shared" si="15"/>
        <v>541.5</v>
      </c>
      <c r="H20" s="2">
        <f t="shared" si="15"/>
        <v>541.5</v>
      </c>
      <c r="I20" s="2">
        <f t="shared" si="15"/>
        <v>541.5</v>
      </c>
      <c r="J20" s="2">
        <f t="shared" si="15"/>
        <v>541.5</v>
      </c>
      <c r="K20" s="2">
        <f t="shared" si="15"/>
        <v>541.5</v>
      </c>
      <c r="L20" s="2">
        <f t="shared" si="15"/>
        <v>541.5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2.75" hidden="1">
      <c r="B21" s="1" t="s">
        <v>13</v>
      </c>
      <c r="C21" s="25">
        <v>200</v>
      </c>
      <c r="D21" s="2">
        <f aca="true" t="shared" si="16" ref="D21:L21">C21</f>
        <v>200</v>
      </c>
      <c r="E21" s="2">
        <f t="shared" si="16"/>
        <v>200</v>
      </c>
      <c r="F21" s="2">
        <f t="shared" si="16"/>
        <v>200</v>
      </c>
      <c r="G21" s="2">
        <f t="shared" si="16"/>
        <v>200</v>
      </c>
      <c r="H21" s="2">
        <f t="shared" si="16"/>
        <v>200</v>
      </c>
      <c r="I21" s="2">
        <f t="shared" si="16"/>
        <v>200</v>
      </c>
      <c r="J21" s="2">
        <f t="shared" si="16"/>
        <v>200</v>
      </c>
      <c r="K21" s="2">
        <f t="shared" si="16"/>
        <v>200</v>
      </c>
      <c r="L21" s="2">
        <f t="shared" si="16"/>
        <v>200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2.75" hidden="1">
      <c r="B22" s="1" t="s">
        <v>21</v>
      </c>
      <c r="C22" s="25">
        <v>2400</v>
      </c>
      <c r="D22" s="2">
        <f aca="true" t="shared" si="17" ref="D22:L22">C22</f>
        <v>2400</v>
      </c>
      <c r="E22" s="2">
        <f t="shared" si="17"/>
        <v>2400</v>
      </c>
      <c r="F22" s="2">
        <f t="shared" si="17"/>
        <v>2400</v>
      </c>
      <c r="G22" s="2">
        <f t="shared" si="17"/>
        <v>2400</v>
      </c>
      <c r="H22" s="2">
        <f t="shared" si="17"/>
        <v>2400</v>
      </c>
      <c r="I22" s="2">
        <f t="shared" si="17"/>
        <v>2400</v>
      </c>
      <c r="J22" s="2">
        <f t="shared" si="17"/>
        <v>2400</v>
      </c>
      <c r="K22" s="2">
        <f t="shared" si="17"/>
        <v>2400</v>
      </c>
      <c r="L22" s="2">
        <f t="shared" si="17"/>
        <v>2400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ht="12.75" hidden="1">
      <c r="B23" s="1" t="s">
        <v>16</v>
      </c>
      <c r="C23" s="27">
        <v>1.25</v>
      </c>
      <c r="D23" s="5">
        <f aca="true" t="shared" si="18" ref="D23:L23">C23</f>
        <v>1.25</v>
      </c>
      <c r="E23" s="5">
        <f t="shared" si="18"/>
        <v>1.25</v>
      </c>
      <c r="F23" s="5">
        <f t="shared" si="18"/>
        <v>1.25</v>
      </c>
      <c r="G23" s="5">
        <f t="shared" si="18"/>
        <v>1.25</v>
      </c>
      <c r="H23" s="5">
        <f t="shared" si="18"/>
        <v>1.25</v>
      </c>
      <c r="I23" s="5">
        <f t="shared" si="18"/>
        <v>1.25</v>
      </c>
      <c r="J23" s="5">
        <f t="shared" si="18"/>
        <v>1.25</v>
      </c>
      <c r="K23" s="5">
        <f t="shared" si="18"/>
        <v>1.25</v>
      </c>
      <c r="L23" s="5">
        <f t="shared" si="18"/>
        <v>1.25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2:24" ht="12.75" hidden="1">
      <c r="B24" s="1" t="s">
        <v>22</v>
      </c>
      <c r="C24" s="18">
        <v>0.05</v>
      </c>
      <c r="D24" s="11">
        <f aca="true" t="shared" si="19" ref="D24:L24">C24</f>
        <v>0.05</v>
      </c>
      <c r="E24" s="11">
        <f t="shared" si="19"/>
        <v>0.05</v>
      </c>
      <c r="F24" s="11">
        <f t="shared" si="19"/>
        <v>0.05</v>
      </c>
      <c r="G24" s="11">
        <f t="shared" si="19"/>
        <v>0.05</v>
      </c>
      <c r="H24" s="11">
        <f t="shared" si="19"/>
        <v>0.05</v>
      </c>
      <c r="I24" s="11">
        <f t="shared" si="19"/>
        <v>0.05</v>
      </c>
      <c r="J24" s="11">
        <f t="shared" si="19"/>
        <v>0.05</v>
      </c>
      <c r="K24" s="11">
        <f t="shared" si="19"/>
        <v>0.05</v>
      </c>
      <c r="L24" s="11">
        <f t="shared" si="19"/>
        <v>0.05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2:24" ht="12.75" hidden="1">
      <c r="B25" s="1" t="s">
        <v>42</v>
      </c>
      <c r="C25" s="25">
        <v>50</v>
      </c>
      <c r="D25" s="12">
        <f aca="true" t="shared" si="20" ref="D25:L25">C25</f>
        <v>50</v>
      </c>
      <c r="E25" s="12">
        <f t="shared" si="20"/>
        <v>50</v>
      </c>
      <c r="F25" s="12">
        <f t="shared" si="20"/>
        <v>50</v>
      </c>
      <c r="G25" s="12">
        <f t="shared" si="20"/>
        <v>50</v>
      </c>
      <c r="H25" s="12">
        <f t="shared" si="20"/>
        <v>50</v>
      </c>
      <c r="I25" s="12">
        <f t="shared" si="20"/>
        <v>50</v>
      </c>
      <c r="J25" s="12">
        <f t="shared" si="20"/>
        <v>50</v>
      </c>
      <c r="K25" s="12">
        <f t="shared" si="20"/>
        <v>50</v>
      </c>
      <c r="L25" s="12">
        <f t="shared" si="20"/>
        <v>50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2:24" ht="12.75" hidden="1">
      <c r="B26" s="1" t="s">
        <v>43</v>
      </c>
      <c r="C26" s="25">
        <v>300</v>
      </c>
      <c r="D26" s="12">
        <f aca="true" t="shared" si="21" ref="D26:L26">C26</f>
        <v>300</v>
      </c>
      <c r="E26" s="12">
        <f t="shared" si="21"/>
        <v>300</v>
      </c>
      <c r="F26" s="12">
        <f t="shared" si="21"/>
        <v>300</v>
      </c>
      <c r="G26" s="12">
        <f t="shared" si="21"/>
        <v>300</v>
      </c>
      <c r="H26" s="12">
        <f t="shared" si="21"/>
        <v>300</v>
      </c>
      <c r="I26" s="12">
        <f t="shared" si="21"/>
        <v>300</v>
      </c>
      <c r="J26" s="12">
        <f t="shared" si="21"/>
        <v>300</v>
      </c>
      <c r="K26" s="12">
        <f t="shared" si="21"/>
        <v>300</v>
      </c>
      <c r="L26" s="12">
        <f t="shared" si="21"/>
        <v>300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2:22" ht="12.75" hidden="1">
      <c r="B27" s="1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2:24" ht="12.75" hidden="1">
      <c r="B28" s="1" t="s">
        <v>24</v>
      </c>
      <c r="C28" s="10">
        <f>C30</f>
        <v>148</v>
      </c>
      <c r="D28" s="6">
        <f aca="true" t="shared" si="22" ref="D28:L28">C28+D30</f>
        <v>148</v>
      </c>
      <c r="E28" s="6">
        <f t="shared" si="22"/>
        <v>148</v>
      </c>
      <c r="F28" s="6">
        <f t="shared" si="22"/>
        <v>148</v>
      </c>
      <c r="G28" s="6">
        <f t="shared" si="22"/>
        <v>148</v>
      </c>
      <c r="H28" s="6">
        <f t="shared" si="22"/>
        <v>148</v>
      </c>
      <c r="I28" s="6">
        <f t="shared" si="22"/>
        <v>148</v>
      </c>
      <c r="J28" s="6">
        <f t="shared" si="22"/>
        <v>148</v>
      </c>
      <c r="K28" s="6">
        <f t="shared" si="22"/>
        <v>148</v>
      </c>
      <c r="L28" s="6">
        <f t="shared" si="22"/>
        <v>148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2:24" ht="12.75" hidden="1">
      <c r="B29" s="1" t="s">
        <v>19</v>
      </c>
      <c r="C29" s="7">
        <f>INT($C$90)</f>
        <v>148</v>
      </c>
      <c r="D29" s="7"/>
      <c r="E29" s="7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2:24" ht="12.75" hidden="1">
      <c r="B30" s="1" t="s">
        <v>18</v>
      </c>
      <c r="C30" s="10">
        <f>C90</f>
        <v>148</v>
      </c>
      <c r="D30" s="10">
        <f aca="true" t="shared" si="23" ref="D30:L30">SUM(D29:D29)</f>
        <v>0</v>
      </c>
      <c r="E30" s="10">
        <f t="shared" si="23"/>
        <v>0</v>
      </c>
      <c r="F30" s="10">
        <f t="shared" si="23"/>
        <v>0</v>
      </c>
      <c r="G30" s="10">
        <f t="shared" si="23"/>
        <v>0</v>
      </c>
      <c r="H30" s="10">
        <f t="shared" si="23"/>
        <v>0</v>
      </c>
      <c r="I30" s="10">
        <f t="shared" si="23"/>
        <v>0</v>
      </c>
      <c r="J30" s="10">
        <f t="shared" si="23"/>
        <v>0</v>
      </c>
      <c r="K30" s="10">
        <f t="shared" si="23"/>
        <v>0</v>
      </c>
      <c r="L30" s="10">
        <f t="shared" si="23"/>
        <v>0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2:23" ht="12.75" hidden="1">
      <c r="B31" s="1" t="str">
        <f>B29</f>
        <v>Chadron</v>
      </c>
      <c r="C31" s="10">
        <f>IF(C29&gt;0,1,0)</f>
        <v>1</v>
      </c>
      <c r="D31" s="10">
        <f aca="true" t="shared" si="24" ref="D31:L31">IF(D29+C31&gt;0,1,0)</f>
        <v>1</v>
      </c>
      <c r="E31" s="10">
        <f t="shared" si="24"/>
        <v>1</v>
      </c>
      <c r="F31" s="10">
        <f t="shared" si="24"/>
        <v>1</v>
      </c>
      <c r="G31" s="10">
        <f t="shared" si="24"/>
        <v>1</v>
      </c>
      <c r="H31" s="10">
        <f t="shared" si="24"/>
        <v>1</v>
      </c>
      <c r="I31" s="10">
        <f t="shared" si="24"/>
        <v>1</v>
      </c>
      <c r="J31" s="10">
        <f t="shared" si="24"/>
        <v>1</v>
      </c>
      <c r="K31" s="10">
        <f t="shared" si="24"/>
        <v>1</v>
      </c>
      <c r="L31" s="10">
        <f t="shared" si="24"/>
        <v>1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2:23" ht="12.75" hidden="1">
      <c r="B32" s="1" t="s">
        <v>20</v>
      </c>
      <c r="C32" s="10">
        <f aca="true" t="shared" si="25" ref="C32:L32">SUM(C31:C31)</f>
        <v>1</v>
      </c>
      <c r="D32" s="6">
        <f t="shared" si="25"/>
        <v>1</v>
      </c>
      <c r="E32" s="6">
        <f t="shared" si="25"/>
        <v>1</v>
      </c>
      <c r="F32" s="6">
        <f t="shared" si="25"/>
        <v>1</v>
      </c>
      <c r="G32" s="6">
        <f t="shared" si="25"/>
        <v>1</v>
      </c>
      <c r="H32" s="6">
        <f t="shared" si="25"/>
        <v>1</v>
      </c>
      <c r="I32" s="6">
        <f t="shared" si="25"/>
        <v>1</v>
      </c>
      <c r="J32" s="6">
        <f t="shared" si="25"/>
        <v>1</v>
      </c>
      <c r="K32" s="6">
        <f t="shared" si="25"/>
        <v>1</v>
      </c>
      <c r="L32" s="6">
        <f t="shared" si="25"/>
        <v>1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2:23" ht="12.75" hidden="1">
      <c r="B33" s="1" t="s">
        <v>24</v>
      </c>
      <c r="C33" s="10">
        <f>C35</f>
        <v>148</v>
      </c>
      <c r="D33" s="6">
        <f aca="true" t="shared" si="26" ref="D33:L33">C33+D35</f>
        <v>148</v>
      </c>
      <c r="E33" s="6">
        <f t="shared" si="26"/>
        <v>148</v>
      </c>
      <c r="F33" s="6">
        <f t="shared" si="26"/>
        <v>148</v>
      </c>
      <c r="G33" s="6">
        <f t="shared" si="26"/>
        <v>148</v>
      </c>
      <c r="H33" s="6">
        <f t="shared" si="26"/>
        <v>148</v>
      </c>
      <c r="I33" s="6">
        <f t="shared" si="26"/>
        <v>148</v>
      </c>
      <c r="J33" s="6">
        <f t="shared" si="26"/>
        <v>148</v>
      </c>
      <c r="K33" s="6">
        <f t="shared" si="26"/>
        <v>148</v>
      </c>
      <c r="L33" s="6">
        <f t="shared" si="26"/>
        <v>148</v>
      </c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2:23" ht="12.75" hidden="1">
      <c r="B34" s="1" t="str">
        <f aca="true" t="shared" si="27" ref="B34:L34">B29</f>
        <v>Chadron</v>
      </c>
      <c r="C34" s="10">
        <f t="shared" si="27"/>
        <v>148</v>
      </c>
      <c r="D34" s="10">
        <f t="shared" si="27"/>
        <v>0</v>
      </c>
      <c r="E34" s="10">
        <f t="shared" si="27"/>
        <v>0</v>
      </c>
      <c r="F34" s="10">
        <f t="shared" si="27"/>
        <v>0</v>
      </c>
      <c r="G34" s="10">
        <f t="shared" si="27"/>
        <v>0</v>
      </c>
      <c r="H34" s="10">
        <f t="shared" si="27"/>
        <v>0</v>
      </c>
      <c r="I34" s="10">
        <f t="shared" si="27"/>
        <v>0</v>
      </c>
      <c r="J34" s="10">
        <f t="shared" si="27"/>
        <v>0</v>
      </c>
      <c r="K34" s="10">
        <f t="shared" si="27"/>
        <v>0</v>
      </c>
      <c r="L34" s="10">
        <f t="shared" si="27"/>
        <v>0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2:23" ht="12.75" hidden="1">
      <c r="B35" s="1" t="s">
        <v>18</v>
      </c>
      <c r="C35" s="10">
        <f aca="true" t="shared" si="28" ref="C35:L35">SUM(C34:C34)</f>
        <v>148</v>
      </c>
      <c r="D35" s="10">
        <f t="shared" si="28"/>
        <v>0</v>
      </c>
      <c r="E35" s="10">
        <f t="shared" si="28"/>
        <v>0</v>
      </c>
      <c r="F35" s="10">
        <f t="shared" si="28"/>
        <v>0</v>
      </c>
      <c r="G35" s="10">
        <f t="shared" si="28"/>
        <v>0</v>
      </c>
      <c r="H35" s="10">
        <f t="shared" si="28"/>
        <v>0</v>
      </c>
      <c r="I35" s="10">
        <f t="shared" si="28"/>
        <v>0</v>
      </c>
      <c r="J35" s="10">
        <f t="shared" si="28"/>
        <v>0</v>
      </c>
      <c r="K35" s="10">
        <f t="shared" si="28"/>
        <v>0</v>
      </c>
      <c r="L35" s="10">
        <f t="shared" si="28"/>
        <v>0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15" ht="15">
      <c r="A36" s="36" t="s">
        <v>67</v>
      </c>
      <c r="C36" s="46" t="s">
        <v>71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</row>
    <row r="37" spans="1:25" s="4" customFormat="1" ht="12.75">
      <c r="A37" s="4" t="s">
        <v>15</v>
      </c>
      <c r="C37" s="13">
        <v>1</v>
      </c>
      <c r="D37" s="9">
        <v>2</v>
      </c>
      <c r="E37" s="13">
        <v>3</v>
      </c>
      <c r="F37" s="9">
        <v>4</v>
      </c>
      <c r="G37" s="13">
        <v>5</v>
      </c>
      <c r="H37" s="9">
        <v>6</v>
      </c>
      <c r="I37" s="13">
        <v>7</v>
      </c>
      <c r="J37" s="9">
        <v>8</v>
      </c>
      <c r="K37" s="13">
        <v>9</v>
      </c>
      <c r="L37" s="9">
        <v>10</v>
      </c>
      <c r="M37" s="9">
        <v>11</v>
      </c>
      <c r="N37" s="9">
        <v>12</v>
      </c>
      <c r="O37" s="9">
        <v>13</v>
      </c>
      <c r="P37" s="9">
        <v>14</v>
      </c>
      <c r="Q37" s="9">
        <v>15</v>
      </c>
      <c r="R37" s="9">
        <v>16</v>
      </c>
      <c r="S37" s="9">
        <v>17</v>
      </c>
      <c r="T37" s="9">
        <v>18</v>
      </c>
      <c r="U37" s="9">
        <v>19</v>
      </c>
      <c r="V37" s="9">
        <v>20</v>
      </c>
      <c r="W37" s="30" t="s">
        <v>47</v>
      </c>
      <c r="X37" s="29" t="s">
        <v>48</v>
      </c>
      <c r="Y37" s="42" t="s">
        <v>58</v>
      </c>
    </row>
    <row r="38" ht="12.75">
      <c r="C38" s="3"/>
    </row>
    <row r="39" spans="1:25" s="4" customFormat="1" ht="12.75">
      <c r="A39" s="4" t="s">
        <v>36</v>
      </c>
      <c r="C39" s="3">
        <f>+C54</f>
        <v>3150000</v>
      </c>
      <c r="D39" s="3">
        <f>+C39</f>
        <v>3150000</v>
      </c>
      <c r="E39" s="3">
        <f aca="true" t="shared" si="29" ref="E39:L39">+D39</f>
        <v>3150000</v>
      </c>
      <c r="F39" s="3">
        <f t="shared" si="29"/>
        <v>3150000</v>
      </c>
      <c r="G39" s="3">
        <f t="shared" si="29"/>
        <v>3150000</v>
      </c>
      <c r="H39" s="3">
        <f t="shared" si="29"/>
        <v>3150000</v>
      </c>
      <c r="I39" s="3">
        <f t="shared" si="29"/>
        <v>3150000</v>
      </c>
      <c r="J39" s="3">
        <f t="shared" si="29"/>
        <v>3150000</v>
      </c>
      <c r="K39" s="3">
        <f t="shared" si="29"/>
        <v>3150000</v>
      </c>
      <c r="L39" s="3">
        <f t="shared" si="29"/>
        <v>3150000</v>
      </c>
      <c r="M39" s="3">
        <f aca="true" t="shared" si="30" ref="M39:V39">+L39</f>
        <v>3150000</v>
      </c>
      <c r="N39" s="3">
        <f t="shared" si="30"/>
        <v>3150000</v>
      </c>
      <c r="O39" s="3">
        <f t="shared" si="30"/>
        <v>3150000</v>
      </c>
      <c r="P39" s="3">
        <f t="shared" si="30"/>
        <v>3150000</v>
      </c>
      <c r="Q39" s="3">
        <f t="shared" si="30"/>
        <v>3150000</v>
      </c>
      <c r="R39" s="3">
        <f t="shared" si="30"/>
        <v>3150000</v>
      </c>
      <c r="S39" s="3">
        <f t="shared" si="30"/>
        <v>3150000</v>
      </c>
      <c r="T39" s="3">
        <f t="shared" si="30"/>
        <v>3150000</v>
      </c>
      <c r="U39" s="3">
        <f t="shared" si="30"/>
        <v>3150000</v>
      </c>
      <c r="V39" s="3">
        <f t="shared" si="30"/>
        <v>3150000</v>
      </c>
      <c r="W39" s="22">
        <f>G39</f>
        <v>3150000</v>
      </c>
      <c r="X39" s="22">
        <f>L39</f>
        <v>3150000</v>
      </c>
      <c r="Y39" s="3">
        <f>V39</f>
        <v>3150000</v>
      </c>
    </row>
    <row r="40" spans="2:25" ht="12.75">
      <c r="B40" s="34" t="s">
        <v>55</v>
      </c>
      <c r="C40" s="44">
        <v>665280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31">
        <f aca="true" t="shared" si="31" ref="W40:W49">SUM(C40:G40)</f>
        <v>665280</v>
      </c>
      <c r="X40" s="2">
        <f aca="true" t="shared" si="32" ref="X40:X49">SUM(C40:L40)</f>
        <v>665280</v>
      </c>
      <c r="Y40" s="38">
        <f>SUM(C40:V40)</f>
        <v>665280</v>
      </c>
    </row>
    <row r="41" spans="2:25" ht="12.75">
      <c r="B41" s="34" t="s">
        <v>63</v>
      </c>
      <c r="C41" s="44">
        <v>1893640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31">
        <f>SUM(C41:G41)</f>
        <v>1893640</v>
      </c>
      <c r="X41" s="2">
        <f>SUM(C41:L41)</f>
        <v>1893640</v>
      </c>
      <c r="Y41" s="38">
        <f aca="true" t="shared" si="33" ref="Y41:Y52">SUM(C41:V41)</f>
        <v>1893640</v>
      </c>
    </row>
    <row r="42" spans="2:25" ht="12.75" hidden="1">
      <c r="B42" s="34" t="s">
        <v>56</v>
      </c>
      <c r="C42" s="45"/>
      <c r="D42" s="12">
        <f aca="true" t="shared" si="34" ref="D42:L42">D21*D30</f>
        <v>0</v>
      </c>
      <c r="E42" s="12">
        <f t="shared" si="34"/>
        <v>0</v>
      </c>
      <c r="F42" s="12">
        <f t="shared" si="34"/>
        <v>0</v>
      </c>
      <c r="G42" s="12">
        <f t="shared" si="34"/>
        <v>0</v>
      </c>
      <c r="H42" s="12">
        <f t="shared" si="34"/>
        <v>0</v>
      </c>
      <c r="I42" s="12">
        <f t="shared" si="34"/>
        <v>0</v>
      </c>
      <c r="J42" s="12">
        <f t="shared" si="34"/>
        <v>0</v>
      </c>
      <c r="K42" s="12">
        <f t="shared" si="34"/>
        <v>0</v>
      </c>
      <c r="L42" s="12">
        <f t="shared" si="34"/>
        <v>0</v>
      </c>
      <c r="M42" s="12">
        <f aca="true" t="shared" si="35" ref="M42:V42">M21*M30</f>
        <v>0</v>
      </c>
      <c r="N42" s="12">
        <f t="shared" si="35"/>
        <v>0</v>
      </c>
      <c r="O42" s="12">
        <f t="shared" si="35"/>
        <v>0</v>
      </c>
      <c r="P42" s="12">
        <f t="shared" si="35"/>
        <v>0</v>
      </c>
      <c r="Q42" s="12">
        <f t="shared" si="35"/>
        <v>0</v>
      </c>
      <c r="R42" s="12">
        <f t="shared" si="35"/>
        <v>0</v>
      </c>
      <c r="S42" s="12">
        <f t="shared" si="35"/>
        <v>0</v>
      </c>
      <c r="T42" s="12">
        <f t="shared" si="35"/>
        <v>0</v>
      </c>
      <c r="U42" s="12">
        <f t="shared" si="35"/>
        <v>0</v>
      </c>
      <c r="V42" s="12">
        <f t="shared" si="35"/>
        <v>0</v>
      </c>
      <c r="W42" s="31">
        <f t="shared" si="31"/>
        <v>0</v>
      </c>
      <c r="X42" s="2">
        <f t="shared" si="32"/>
        <v>0</v>
      </c>
      <c r="Y42" s="38">
        <f t="shared" si="33"/>
        <v>0</v>
      </c>
    </row>
    <row r="43" spans="2:25" ht="12.75">
      <c r="B43" s="34" t="s">
        <v>56</v>
      </c>
      <c r="C43" s="45">
        <v>310205</v>
      </c>
      <c r="D43" s="12">
        <f aca="true" t="shared" si="36" ref="D43:L43">((D32-C32)*(D18+D19))+((D30)*(D20))</f>
        <v>0</v>
      </c>
      <c r="E43" s="12">
        <f t="shared" si="36"/>
        <v>0</v>
      </c>
      <c r="F43" s="12">
        <f t="shared" si="36"/>
        <v>0</v>
      </c>
      <c r="G43" s="12">
        <f t="shared" si="36"/>
        <v>0</v>
      </c>
      <c r="H43" s="12">
        <f t="shared" si="36"/>
        <v>0</v>
      </c>
      <c r="I43" s="12">
        <f t="shared" si="36"/>
        <v>0</v>
      </c>
      <c r="J43" s="12">
        <f t="shared" si="36"/>
        <v>0</v>
      </c>
      <c r="K43" s="12">
        <f t="shared" si="36"/>
        <v>0</v>
      </c>
      <c r="L43" s="12">
        <f t="shared" si="36"/>
        <v>0</v>
      </c>
      <c r="M43" s="12">
        <f aca="true" t="shared" si="37" ref="M43:V43">((M32-L32)*(M18+M19))+((M30)*(M20))</f>
        <v>0</v>
      </c>
      <c r="N43" s="12">
        <f t="shared" si="37"/>
        <v>0</v>
      </c>
      <c r="O43" s="12">
        <f t="shared" si="37"/>
        <v>0</v>
      </c>
      <c r="P43" s="12">
        <f t="shared" si="37"/>
        <v>0</v>
      </c>
      <c r="Q43" s="12">
        <f t="shared" si="37"/>
        <v>0</v>
      </c>
      <c r="R43" s="12">
        <f t="shared" si="37"/>
        <v>0</v>
      </c>
      <c r="S43" s="12">
        <f t="shared" si="37"/>
        <v>0</v>
      </c>
      <c r="T43" s="12">
        <f t="shared" si="37"/>
        <v>0</v>
      </c>
      <c r="U43" s="12">
        <f t="shared" si="37"/>
        <v>0</v>
      </c>
      <c r="V43" s="12">
        <f t="shared" si="37"/>
        <v>0</v>
      </c>
      <c r="W43" s="31">
        <f t="shared" si="31"/>
        <v>310205</v>
      </c>
      <c r="X43" s="2">
        <f t="shared" si="32"/>
        <v>310205</v>
      </c>
      <c r="Y43" s="38">
        <f t="shared" si="33"/>
        <v>310205</v>
      </c>
    </row>
    <row r="44" spans="2:25" ht="12.75">
      <c r="B44" s="34" t="s">
        <v>62</v>
      </c>
      <c r="C44" s="45">
        <v>30000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31">
        <f>SUM(C44:G44)</f>
        <v>30000</v>
      </c>
      <c r="X44" s="2">
        <f>SUM(C44:L44)</f>
        <v>30000</v>
      </c>
      <c r="Y44" s="38">
        <f t="shared" si="33"/>
        <v>30000</v>
      </c>
    </row>
    <row r="45" spans="2:25" ht="12.75">
      <c r="B45" s="34" t="s">
        <v>65</v>
      </c>
      <c r="C45" s="45">
        <v>141575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31">
        <f t="shared" si="31"/>
        <v>141575</v>
      </c>
      <c r="X45" s="2">
        <f t="shared" si="32"/>
        <v>141575</v>
      </c>
      <c r="Y45" s="38">
        <f t="shared" si="33"/>
        <v>141575</v>
      </c>
    </row>
    <row r="46" spans="2:25" ht="12.75">
      <c r="B46" s="34" t="s">
        <v>64</v>
      </c>
      <c r="C46" s="45">
        <v>23500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31">
        <f>SUM(C46:G46)</f>
        <v>23500</v>
      </c>
      <c r="X46" s="2">
        <f>SUM(C46:L46)</f>
        <v>23500</v>
      </c>
      <c r="Y46" s="38">
        <f t="shared" si="33"/>
        <v>23500</v>
      </c>
    </row>
    <row r="47" spans="2:25" ht="12.75" hidden="1">
      <c r="B47" s="34" t="s">
        <v>65</v>
      </c>
      <c r="C47" s="45"/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31">
        <f t="shared" si="31"/>
        <v>0</v>
      </c>
      <c r="X47" s="2">
        <f t="shared" si="32"/>
        <v>0</v>
      </c>
      <c r="Y47" s="38">
        <f t="shared" si="33"/>
        <v>0</v>
      </c>
    </row>
    <row r="48" spans="2:25" ht="12.75" hidden="1">
      <c r="B48" s="34" t="s">
        <v>64</v>
      </c>
      <c r="C48" s="45"/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31">
        <f>SUM(C48:G48)</f>
        <v>0</v>
      </c>
      <c r="X48" s="2">
        <f>SUM(C48:L48)</f>
        <v>0</v>
      </c>
      <c r="Y48" s="38">
        <f t="shared" si="33"/>
        <v>0</v>
      </c>
    </row>
    <row r="49" spans="2:25" ht="12.75">
      <c r="B49" s="34" t="s">
        <v>59</v>
      </c>
      <c r="C49" s="45">
        <v>20000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31">
        <f t="shared" si="31"/>
        <v>20000</v>
      </c>
      <c r="X49" s="2">
        <f t="shared" si="32"/>
        <v>20000</v>
      </c>
      <c r="Y49" s="38">
        <f t="shared" si="33"/>
        <v>20000</v>
      </c>
    </row>
    <row r="50" spans="2:25" ht="12.75" hidden="1">
      <c r="B50" s="1" t="s">
        <v>60</v>
      </c>
      <c r="C50" s="12"/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31">
        <f>SUM(C50:G50)</f>
        <v>0</v>
      </c>
      <c r="X50" s="2">
        <f>SUM(C50:L50)</f>
        <v>0</v>
      </c>
      <c r="Y50" s="38">
        <f>SUM(C50:V50)</f>
        <v>0</v>
      </c>
    </row>
    <row r="51" spans="2:25" ht="12.75">
      <c r="B51" s="1" t="s">
        <v>66</v>
      </c>
      <c r="C51" s="12">
        <v>60800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31">
        <f>SUM(C51:G51)</f>
        <v>60800</v>
      </c>
      <c r="X51" s="2">
        <f>SUM(C51:L51)</f>
        <v>60800</v>
      </c>
      <c r="Y51" s="38">
        <f>SUM(C51:V51)</f>
        <v>60800</v>
      </c>
    </row>
    <row r="52" spans="2:25" ht="12.75">
      <c r="B52" s="1" t="s">
        <v>68</v>
      </c>
      <c r="C52" s="12">
        <v>5000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31">
        <f>SUM(C52:G52)</f>
        <v>5000</v>
      </c>
      <c r="X52" s="2">
        <f>SUM(C52:L52)</f>
        <v>5000</v>
      </c>
      <c r="Y52" s="38">
        <f t="shared" si="33"/>
        <v>5000</v>
      </c>
    </row>
    <row r="53" spans="1:25" ht="12.75">
      <c r="A53" t="s">
        <v>14</v>
      </c>
      <c r="C53" s="37" t="s">
        <v>57</v>
      </c>
      <c r="D53" s="2">
        <f>+C63+D63</f>
        <v>374108</v>
      </c>
      <c r="E53" s="2">
        <f>D53+D63</f>
        <v>561162</v>
      </c>
      <c r="F53" s="2">
        <f>E53+E63</f>
        <v>748216</v>
      </c>
      <c r="G53" s="2">
        <f>F53+F63</f>
        <v>935270</v>
      </c>
      <c r="H53" s="2">
        <f>+G53+H63</f>
        <v>1122324</v>
      </c>
      <c r="I53" s="2">
        <f>H53+H63</f>
        <v>1309378</v>
      </c>
      <c r="J53" s="2">
        <f>I53+I63</f>
        <v>1496432</v>
      </c>
      <c r="K53" s="2">
        <f>J53+J63</f>
        <v>1683486</v>
      </c>
      <c r="L53" s="2">
        <f>K53+K63</f>
        <v>1870540</v>
      </c>
      <c r="M53" s="2">
        <f>+L53+M63</f>
        <v>1998486</v>
      </c>
      <c r="N53" s="2">
        <f>M53+M63</f>
        <v>2126432</v>
      </c>
      <c r="O53" s="2">
        <f>N53+N63</f>
        <v>2254378</v>
      </c>
      <c r="P53" s="2">
        <f>+O53+P63</f>
        <v>2382324</v>
      </c>
      <c r="Q53" s="2">
        <f>P53+P63</f>
        <v>2510270</v>
      </c>
      <c r="R53" s="2">
        <f>Q53+Q63</f>
        <v>2638216</v>
      </c>
      <c r="S53" s="2">
        <f>R53+R63</f>
        <v>2766162</v>
      </c>
      <c r="T53" s="2">
        <f>S53+S63</f>
        <v>2894108</v>
      </c>
      <c r="U53" s="2">
        <f>T53+T63</f>
        <v>3022054</v>
      </c>
      <c r="V53" s="2">
        <f>+U53+U63</f>
        <v>3150000</v>
      </c>
      <c r="W53" s="2">
        <f>G53</f>
        <v>935270</v>
      </c>
      <c r="X53" s="2">
        <f>L53</f>
        <v>1870540</v>
      </c>
      <c r="Y53" s="38">
        <f>V53</f>
        <v>3150000</v>
      </c>
    </row>
    <row r="54" spans="1:25" s="4" customFormat="1" ht="12.75">
      <c r="A54" s="4" t="s">
        <v>17</v>
      </c>
      <c r="C54" s="3">
        <f>SUM(C40:C53)</f>
        <v>3150000</v>
      </c>
      <c r="D54" s="3">
        <f aca="true" t="shared" si="38" ref="D54:V54">D39-D53</f>
        <v>2775892</v>
      </c>
      <c r="E54" s="3">
        <f t="shared" si="38"/>
        <v>2588838</v>
      </c>
      <c r="F54" s="3">
        <f t="shared" si="38"/>
        <v>2401784</v>
      </c>
      <c r="G54" s="3">
        <f t="shared" si="38"/>
        <v>2214730</v>
      </c>
      <c r="H54" s="3">
        <f t="shared" si="38"/>
        <v>2027676</v>
      </c>
      <c r="I54" s="3">
        <f t="shared" si="38"/>
        <v>1840622</v>
      </c>
      <c r="J54" s="3">
        <f t="shared" si="38"/>
        <v>1653568</v>
      </c>
      <c r="K54" s="3">
        <f t="shared" si="38"/>
        <v>1466514</v>
      </c>
      <c r="L54" s="3">
        <f t="shared" si="38"/>
        <v>1279460</v>
      </c>
      <c r="M54" s="3">
        <f t="shared" si="38"/>
        <v>1151514</v>
      </c>
      <c r="N54" s="3">
        <f t="shared" si="38"/>
        <v>1023568</v>
      </c>
      <c r="O54" s="3">
        <f t="shared" si="38"/>
        <v>895622</v>
      </c>
      <c r="P54" s="3">
        <f t="shared" si="38"/>
        <v>767676</v>
      </c>
      <c r="Q54" s="3">
        <f t="shared" si="38"/>
        <v>639730</v>
      </c>
      <c r="R54" s="3">
        <f t="shared" si="38"/>
        <v>511784</v>
      </c>
      <c r="S54" s="3">
        <f t="shared" si="38"/>
        <v>383838</v>
      </c>
      <c r="T54" s="3">
        <f t="shared" si="38"/>
        <v>255892</v>
      </c>
      <c r="U54" s="3">
        <f t="shared" si="38"/>
        <v>127946</v>
      </c>
      <c r="V54" s="3">
        <f t="shared" si="38"/>
        <v>0</v>
      </c>
      <c r="W54" s="22">
        <f>G54</f>
        <v>2214730</v>
      </c>
      <c r="X54" s="22">
        <f>L54</f>
        <v>1279460</v>
      </c>
      <c r="Y54" s="3">
        <f>+Y39-Y53</f>
        <v>0</v>
      </c>
    </row>
    <row r="56" ht="12.75">
      <c r="A56" s="4" t="s">
        <v>10</v>
      </c>
    </row>
    <row r="57" spans="2:25" ht="12.75">
      <c r="B57" s="1" t="s">
        <v>23</v>
      </c>
      <c r="C57" s="17">
        <f>+C90*60*12</f>
        <v>106560</v>
      </c>
      <c r="D57" s="17">
        <f>+C57</f>
        <v>106560</v>
      </c>
      <c r="E57" s="17">
        <f aca="true" t="shared" si="39" ref="E57:L57">+D57</f>
        <v>106560</v>
      </c>
      <c r="F57" s="17">
        <f t="shared" si="39"/>
        <v>106560</v>
      </c>
      <c r="G57" s="17">
        <f t="shared" si="39"/>
        <v>106560</v>
      </c>
      <c r="H57" s="17">
        <f t="shared" si="39"/>
        <v>106560</v>
      </c>
      <c r="I57" s="17">
        <f t="shared" si="39"/>
        <v>106560</v>
      </c>
      <c r="J57" s="17">
        <f t="shared" si="39"/>
        <v>106560</v>
      </c>
      <c r="K57" s="17">
        <f t="shared" si="39"/>
        <v>106560</v>
      </c>
      <c r="L57" s="17">
        <f t="shared" si="39"/>
        <v>106560</v>
      </c>
      <c r="M57" s="17">
        <f aca="true" t="shared" si="40" ref="M57:V57">+L57</f>
        <v>106560</v>
      </c>
      <c r="N57" s="17">
        <f t="shared" si="40"/>
        <v>106560</v>
      </c>
      <c r="O57" s="17">
        <f t="shared" si="40"/>
        <v>106560</v>
      </c>
      <c r="P57" s="17">
        <f t="shared" si="40"/>
        <v>106560</v>
      </c>
      <c r="Q57" s="17">
        <f t="shared" si="40"/>
        <v>106560</v>
      </c>
      <c r="R57" s="17">
        <f t="shared" si="40"/>
        <v>106560</v>
      </c>
      <c r="S57" s="17">
        <f t="shared" si="40"/>
        <v>106560</v>
      </c>
      <c r="T57" s="17">
        <f t="shared" si="40"/>
        <v>106560</v>
      </c>
      <c r="U57" s="17">
        <f t="shared" si="40"/>
        <v>106560</v>
      </c>
      <c r="V57" s="17">
        <f t="shared" si="40"/>
        <v>106560</v>
      </c>
      <c r="W57" s="17">
        <f>SUM(C57:G57)</f>
        <v>532800</v>
      </c>
      <c r="X57" s="33">
        <f>SUM(C57:L57)</f>
        <v>1065600</v>
      </c>
      <c r="Y57" s="39">
        <f>SUM(C57:V57)</f>
        <v>2131200</v>
      </c>
    </row>
    <row r="58" spans="2:25" ht="12.75">
      <c r="B58" s="1" t="s">
        <v>54</v>
      </c>
      <c r="C58" s="17">
        <f>+C92*26*12</f>
        <v>24960</v>
      </c>
      <c r="D58" s="17">
        <f>C58</f>
        <v>24960</v>
      </c>
      <c r="E58" s="17">
        <f aca="true" t="shared" si="41" ref="E58:L58">D58</f>
        <v>24960</v>
      </c>
      <c r="F58" s="17">
        <f t="shared" si="41"/>
        <v>24960</v>
      </c>
      <c r="G58" s="17">
        <f t="shared" si="41"/>
        <v>24960</v>
      </c>
      <c r="H58" s="17">
        <f t="shared" si="41"/>
        <v>24960</v>
      </c>
      <c r="I58" s="17">
        <f t="shared" si="41"/>
        <v>24960</v>
      </c>
      <c r="J58" s="17">
        <f t="shared" si="41"/>
        <v>24960</v>
      </c>
      <c r="K58" s="17">
        <f t="shared" si="41"/>
        <v>24960</v>
      </c>
      <c r="L58" s="17">
        <f t="shared" si="41"/>
        <v>24960</v>
      </c>
      <c r="M58" s="17">
        <f aca="true" t="shared" si="42" ref="M58:V58">L58</f>
        <v>24960</v>
      </c>
      <c r="N58" s="17">
        <f t="shared" si="42"/>
        <v>24960</v>
      </c>
      <c r="O58" s="17">
        <f t="shared" si="42"/>
        <v>24960</v>
      </c>
      <c r="P58" s="17">
        <f t="shared" si="42"/>
        <v>24960</v>
      </c>
      <c r="Q58" s="17">
        <f t="shared" si="42"/>
        <v>24960</v>
      </c>
      <c r="R58" s="17">
        <f t="shared" si="42"/>
        <v>24960</v>
      </c>
      <c r="S58" s="17">
        <f t="shared" si="42"/>
        <v>24960</v>
      </c>
      <c r="T58" s="17">
        <f t="shared" si="42"/>
        <v>24960</v>
      </c>
      <c r="U58" s="17">
        <f t="shared" si="42"/>
        <v>24960</v>
      </c>
      <c r="V58" s="17">
        <f t="shared" si="42"/>
        <v>24960</v>
      </c>
      <c r="W58" s="17">
        <f>SUM(C58:G58)</f>
        <v>124800</v>
      </c>
      <c r="X58" s="33">
        <f>SUM(C58:L58)</f>
        <v>249600</v>
      </c>
      <c r="Y58" s="39">
        <f>SUM(C58:V58)</f>
        <v>499200</v>
      </c>
    </row>
    <row r="59" spans="1:25" s="4" customFormat="1" ht="12.75">
      <c r="A59" s="4" t="s">
        <v>3</v>
      </c>
      <c r="B59" s="19"/>
      <c r="C59" s="20">
        <f>+C57+C58</f>
        <v>131520</v>
      </c>
      <c r="D59" s="20">
        <f>+D57+D58</f>
        <v>131520</v>
      </c>
      <c r="E59" s="20">
        <f aca="true" t="shared" si="43" ref="E59:L59">+E57+E58</f>
        <v>131520</v>
      </c>
      <c r="F59" s="20">
        <f t="shared" si="43"/>
        <v>131520</v>
      </c>
      <c r="G59" s="20">
        <f t="shared" si="43"/>
        <v>131520</v>
      </c>
      <c r="H59" s="20">
        <f t="shared" si="43"/>
        <v>131520</v>
      </c>
      <c r="I59" s="20">
        <f t="shared" si="43"/>
        <v>131520</v>
      </c>
      <c r="J59" s="20">
        <f t="shared" si="43"/>
        <v>131520</v>
      </c>
      <c r="K59" s="20">
        <f t="shared" si="43"/>
        <v>131520</v>
      </c>
      <c r="L59" s="20">
        <f t="shared" si="43"/>
        <v>131520</v>
      </c>
      <c r="M59" s="20">
        <f aca="true" t="shared" si="44" ref="M59:V59">+M57+M58</f>
        <v>131520</v>
      </c>
      <c r="N59" s="20">
        <f t="shared" si="44"/>
        <v>131520</v>
      </c>
      <c r="O59" s="20">
        <f t="shared" si="44"/>
        <v>131520</v>
      </c>
      <c r="P59" s="20">
        <f t="shared" si="44"/>
        <v>131520</v>
      </c>
      <c r="Q59" s="20">
        <f t="shared" si="44"/>
        <v>131520</v>
      </c>
      <c r="R59" s="20">
        <f t="shared" si="44"/>
        <v>131520</v>
      </c>
      <c r="S59" s="20">
        <f t="shared" si="44"/>
        <v>131520</v>
      </c>
      <c r="T59" s="20">
        <f t="shared" si="44"/>
        <v>131520</v>
      </c>
      <c r="U59" s="20">
        <f t="shared" si="44"/>
        <v>131520</v>
      </c>
      <c r="V59" s="20">
        <f t="shared" si="44"/>
        <v>131520</v>
      </c>
      <c r="W59" s="28">
        <f>SUM(C59:G59)</f>
        <v>657600</v>
      </c>
      <c r="X59" s="20">
        <f>SUM(C59:L59)</f>
        <v>1315200</v>
      </c>
      <c r="Y59" s="40">
        <f>+Y57+Y58</f>
        <v>2630400</v>
      </c>
    </row>
    <row r="60" ht="12.75">
      <c r="B60" s="1"/>
    </row>
    <row r="61" spans="1:2" ht="12.75">
      <c r="A61" s="4" t="s">
        <v>11</v>
      </c>
      <c r="B61" s="1"/>
    </row>
    <row r="62" spans="2:25" ht="12.75">
      <c r="B62" s="1" t="s">
        <v>69</v>
      </c>
      <c r="C62" s="15">
        <v>8000</v>
      </c>
      <c r="D62" s="15">
        <v>8000</v>
      </c>
      <c r="E62" s="15">
        <v>8000</v>
      </c>
      <c r="F62" s="15">
        <v>8000</v>
      </c>
      <c r="G62" s="15">
        <v>8000</v>
      </c>
      <c r="H62" s="15">
        <v>8000</v>
      </c>
      <c r="I62" s="15">
        <v>8000</v>
      </c>
      <c r="J62" s="15">
        <v>8000</v>
      </c>
      <c r="K62" s="15">
        <v>8000</v>
      </c>
      <c r="L62" s="15">
        <v>8000</v>
      </c>
      <c r="M62" s="15">
        <v>8000</v>
      </c>
      <c r="N62" s="15">
        <v>8000</v>
      </c>
      <c r="O62" s="15">
        <v>8000</v>
      </c>
      <c r="P62" s="15">
        <v>8000</v>
      </c>
      <c r="Q62" s="15">
        <v>8000</v>
      </c>
      <c r="R62" s="15">
        <v>8000</v>
      </c>
      <c r="S62" s="15">
        <v>8000</v>
      </c>
      <c r="T62" s="15">
        <v>8000</v>
      </c>
      <c r="U62" s="15">
        <v>8000</v>
      </c>
      <c r="V62" s="15">
        <v>8000</v>
      </c>
      <c r="W62" s="14">
        <f aca="true" t="shared" si="45" ref="W62:W69">SUM(C62:G62)</f>
        <v>40000</v>
      </c>
      <c r="X62" s="32">
        <f>SUM(C62:L62)</f>
        <v>80000</v>
      </c>
      <c r="Y62" s="15">
        <f>SUM(C62:V62)</f>
        <v>160000</v>
      </c>
    </row>
    <row r="63" spans="2:25" ht="12.75">
      <c r="B63" s="1" t="s">
        <v>0</v>
      </c>
      <c r="C63" s="43">
        <v>187054</v>
      </c>
      <c r="D63" s="43">
        <v>187054</v>
      </c>
      <c r="E63" s="43">
        <v>187054</v>
      </c>
      <c r="F63" s="43">
        <v>187054</v>
      </c>
      <c r="G63" s="43">
        <v>187054</v>
      </c>
      <c r="H63" s="43">
        <v>187054</v>
      </c>
      <c r="I63" s="43">
        <v>187054</v>
      </c>
      <c r="J63" s="43">
        <v>187054</v>
      </c>
      <c r="K63" s="43">
        <v>187054</v>
      </c>
      <c r="L63" s="43">
        <v>127946</v>
      </c>
      <c r="M63" s="43">
        <v>127946</v>
      </c>
      <c r="N63" s="43">
        <v>127946</v>
      </c>
      <c r="O63" s="43">
        <v>127946</v>
      </c>
      <c r="P63" s="43">
        <v>127946</v>
      </c>
      <c r="Q63" s="43">
        <v>127946</v>
      </c>
      <c r="R63" s="43">
        <v>127946</v>
      </c>
      <c r="S63" s="43">
        <v>127946</v>
      </c>
      <c r="T63" s="43">
        <v>127946</v>
      </c>
      <c r="U63" s="43">
        <v>127946</v>
      </c>
      <c r="V63" s="43">
        <v>127946</v>
      </c>
      <c r="W63" s="14">
        <f t="shared" si="45"/>
        <v>935270</v>
      </c>
      <c r="X63" s="32">
        <f>SUM(C63:L63)</f>
        <v>1811432</v>
      </c>
      <c r="Y63" s="15">
        <f aca="true" t="shared" si="46" ref="Y63:Y68">SUM(C63:V63)</f>
        <v>3090892</v>
      </c>
    </row>
    <row r="64" spans="2:25" ht="12.75">
      <c r="B64" s="1" t="s">
        <v>33</v>
      </c>
      <c r="C64" s="15">
        <v>12000</v>
      </c>
      <c r="D64" s="15">
        <v>12000</v>
      </c>
      <c r="E64" s="15">
        <v>12000</v>
      </c>
      <c r="F64" s="15">
        <v>12000</v>
      </c>
      <c r="G64" s="15">
        <v>12000</v>
      </c>
      <c r="H64" s="15">
        <v>12000</v>
      </c>
      <c r="I64" s="15">
        <v>12000</v>
      </c>
      <c r="J64" s="15">
        <v>12000</v>
      </c>
      <c r="K64" s="15">
        <v>12000</v>
      </c>
      <c r="L64" s="15">
        <v>12000</v>
      </c>
      <c r="M64" s="15">
        <v>12000</v>
      </c>
      <c r="N64" s="15">
        <v>12000</v>
      </c>
      <c r="O64" s="15">
        <v>12000</v>
      </c>
      <c r="P64" s="15">
        <v>12000</v>
      </c>
      <c r="Q64" s="15">
        <v>12000</v>
      </c>
      <c r="R64" s="15">
        <v>12000</v>
      </c>
      <c r="S64" s="15">
        <v>12000</v>
      </c>
      <c r="T64" s="15">
        <v>12000</v>
      </c>
      <c r="U64" s="15">
        <v>12000</v>
      </c>
      <c r="V64" s="15">
        <v>12000</v>
      </c>
      <c r="W64" s="14">
        <f t="shared" si="45"/>
        <v>60000</v>
      </c>
      <c r="X64" s="32">
        <f aca="true" t="shared" si="47" ref="X64:X69">SUM(C64:L64)</f>
        <v>120000</v>
      </c>
      <c r="Y64" s="15">
        <f t="shared" si="46"/>
        <v>240000</v>
      </c>
    </row>
    <row r="65" spans="2:25" ht="12.75">
      <c r="B65" s="1" t="s">
        <v>37</v>
      </c>
      <c r="C65" s="15">
        <v>12000</v>
      </c>
      <c r="D65" s="15">
        <v>12000</v>
      </c>
      <c r="E65" s="15">
        <v>12000</v>
      </c>
      <c r="F65" s="15">
        <v>12000</v>
      </c>
      <c r="G65" s="15">
        <v>12000</v>
      </c>
      <c r="H65" s="15">
        <v>12000</v>
      </c>
      <c r="I65" s="15">
        <v>12000</v>
      </c>
      <c r="J65" s="15">
        <v>12000</v>
      </c>
      <c r="K65" s="15">
        <v>12000</v>
      </c>
      <c r="L65" s="15">
        <v>12000</v>
      </c>
      <c r="M65" s="15">
        <v>12000</v>
      </c>
      <c r="N65" s="15">
        <v>12000</v>
      </c>
      <c r="O65" s="15">
        <v>12000</v>
      </c>
      <c r="P65" s="15">
        <v>12000</v>
      </c>
      <c r="Q65" s="15">
        <v>12000</v>
      </c>
      <c r="R65" s="15">
        <v>12000</v>
      </c>
      <c r="S65" s="15">
        <v>12000</v>
      </c>
      <c r="T65" s="15">
        <v>12000</v>
      </c>
      <c r="U65" s="15">
        <v>12000</v>
      </c>
      <c r="V65" s="15">
        <v>12000</v>
      </c>
      <c r="W65" s="14">
        <f t="shared" si="45"/>
        <v>60000</v>
      </c>
      <c r="X65" s="32">
        <f t="shared" si="47"/>
        <v>120000</v>
      </c>
      <c r="Y65" s="15">
        <f t="shared" si="46"/>
        <v>240000</v>
      </c>
    </row>
    <row r="66" spans="2:25" ht="12.75">
      <c r="B66" s="1" t="s">
        <v>1</v>
      </c>
      <c r="C66" s="14">
        <v>700</v>
      </c>
      <c r="D66" s="14">
        <v>700</v>
      </c>
      <c r="E66" s="14">
        <v>700</v>
      </c>
      <c r="F66" s="14">
        <v>700</v>
      </c>
      <c r="G66" s="14">
        <v>700</v>
      </c>
      <c r="H66" s="14">
        <v>700</v>
      </c>
      <c r="I66" s="14">
        <v>700</v>
      </c>
      <c r="J66" s="14">
        <v>700</v>
      </c>
      <c r="K66" s="14">
        <v>700</v>
      </c>
      <c r="L66" s="14">
        <v>700</v>
      </c>
      <c r="M66" s="14">
        <v>700</v>
      </c>
      <c r="N66" s="14">
        <v>700</v>
      </c>
      <c r="O66" s="14">
        <v>500</v>
      </c>
      <c r="P66" s="14">
        <v>500</v>
      </c>
      <c r="Q66" s="14">
        <v>500</v>
      </c>
      <c r="R66" s="14">
        <v>500</v>
      </c>
      <c r="S66" s="14">
        <v>500</v>
      </c>
      <c r="T66" s="14">
        <v>500</v>
      </c>
      <c r="U66" s="14">
        <v>500</v>
      </c>
      <c r="V66" s="14">
        <v>500</v>
      </c>
      <c r="W66" s="14">
        <f t="shared" si="45"/>
        <v>3500</v>
      </c>
      <c r="X66" s="32">
        <f t="shared" si="47"/>
        <v>7000</v>
      </c>
      <c r="Y66" s="15">
        <f t="shared" si="46"/>
        <v>12400</v>
      </c>
    </row>
    <row r="67" spans="2:25" ht="12.75">
      <c r="B67" s="1" t="s">
        <v>35</v>
      </c>
      <c r="C67" s="16">
        <v>3500</v>
      </c>
      <c r="D67" s="16">
        <v>3500</v>
      </c>
      <c r="E67" s="16">
        <v>3500</v>
      </c>
      <c r="F67" s="16">
        <v>3500</v>
      </c>
      <c r="G67" s="16">
        <v>3500</v>
      </c>
      <c r="H67" s="16">
        <v>3500</v>
      </c>
      <c r="I67" s="16">
        <v>3500</v>
      </c>
      <c r="J67" s="16">
        <v>3500</v>
      </c>
      <c r="K67" s="16">
        <v>3500</v>
      </c>
      <c r="L67" s="16">
        <v>3500</v>
      </c>
      <c r="M67" s="16">
        <v>3500</v>
      </c>
      <c r="N67" s="16">
        <v>3500</v>
      </c>
      <c r="O67" s="16">
        <v>3500</v>
      </c>
      <c r="P67" s="16">
        <v>3500</v>
      </c>
      <c r="Q67" s="16">
        <v>3500</v>
      </c>
      <c r="R67" s="16">
        <v>3500</v>
      </c>
      <c r="S67" s="16">
        <v>3500</v>
      </c>
      <c r="T67" s="16">
        <v>3500</v>
      </c>
      <c r="U67" s="16">
        <v>3500</v>
      </c>
      <c r="V67" s="16">
        <v>3500</v>
      </c>
      <c r="W67" s="14">
        <f t="shared" si="45"/>
        <v>17500</v>
      </c>
      <c r="X67" s="32">
        <f t="shared" si="47"/>
        <v>35000</v>
      </c>
      <c r="Y67" s="15">
        <f t="shared" si="46"/>
        <v>70000</v>
      </c>
    </row>
    <row r="68" spans="2:25" ht="12.75">
      <c r="B68" s="1" t="s">
        <v>2</v>
      </c>
      <c r="C68" s="14">
        <f aca="true" t="shared" si="48" ref="C68:L68">C23*C33*12</f>
        <v>2220</v>
      </c>
      <c r="D68" s="14">
        <f t="shared" si="48"/>
        <v>2220</v>
      </c>
      <c r="E68" s="14">
        <f t="shared" si="48"/>
        <v>2220</v>
      </c>
      <c r="F68" s="14">
        <f t="shared" si="48"/>
        <v>2220</v>
      </c>
      <c r="G68" s="14">
        <f t="shared" si="48"/>
        <v>2220</v>
      </c>
      <c r="H68" s="14">
        <f t="shared" si="48"/>
        <v>2220</v>
      </c>
      <c r="I68" s="14">
        <f t="shared" si="48"/>
        <v>2220</v>
      </c>
      <c r="J68" s="14">
        <f t="shared" si="48"/>
        <v>2220</v>
      </c>
      <c r="K68" s="14">
        <f t="shared" si="48"/>
        <v>2220</v>
      </c>
      <c r="L68" s="14">
        <f t="shared" si="48"/>
        <v>2220</v>
      </c>
      <c r="M68" s="14">
        <v>480</v>
      </c>
      <c r="N68" s="14">
        <v>480</v>
      </c>
      <c r="O68" s="14">
        <v>480</v>
      </c>
      <c r="P68" s="14">
        <v>480</v>
      </c>
      <c r="Q68" s="14">
        <v>480</v>
      </c>
      <c r="R68" s="14">
        <v>480</v>
      </c>
      <c r="S68" s="14">
        <v>480</v>
      </c>
      <c r="T68" s="14">
        <v>480</v>
      </c>
      <c r="U68" s="14">
        <v>480</v>
      </c>
      <c r="V68" s="14">
        <v>480</v>
      </c>
      <c r="W68" s="14">
        <f t="shared" si="45"/>
        <v>11100</v>
      </c>
      <c r="X68" s="32">
        <f>SUM(C68:L68)</f>
        <v>22200</v>
      </c>
      <c r="Y68" s="15">
        <f t="shared" si="46"/>
        <v>27000</v>
      </c>
    </row>
    <row r="69" spans="1:25" s="4" customFormat="1" ht="12.75">
      <c r="A69" s="4" t="s">
        <v>4</v>
      </c>
      <c r="B69" s="19"/>
      <c r="C69" s="21">
        <f aca="true" t="shared" si="49" ref="C69:V69">SUM(C62:C68)</f>
        <v>225474</v>
      </c>
      <c r="D69" s="21">
        <f t="shared" si="49"/>
        <v>225474</v>
      </c>
      <c r="E69" s="21">
        <f t="shared" si="49"/>
        <v>225474</v>
      </c>
      <c r="F69" s="21">
        <f t="shared" si="49"/>
        <v>225474</v>
      </c>
      <c r="G69" s="21">
        <f t="shared" si="49"/>
        <v>225474</v>
      </c>
      <c r="H69" s="21">
        <f t="shared" si="49"/>
        <v>225474</v>
      </c>
      <c r="I69" s="21">
        <f t="shared" si="49"/>
        <v>225474</v>
      </c>
      <c r="J69" s="21">
        <f t="shared" si="49"/>
        <v>225474</v>
      </c>
      <c r="K69" s="21">
        <f t="shared" si="49"/>
        <v>225474</v>
      </c>
      <c r="L69" s="21">
        <f t="shared" si="49"/>
        <v>166366</v>
      </c>
      <c r="M69" s="21">
        <f t="shared" si="49"/>
        <v>164626</v>
      </c>
      <c r="N69" s="21">
        <f t="shared" si="49"/>
        <v>164626</v>
      </c>
      <c r="O69" s="21">
        <f t="shared" si="49"/>
        <v>164426</v>
      </c>
      <c r="P69" s="21">
        <f t="shared" si="49"/>
        <v>164426</v>
      </c>
      <c r="Q69" s="21">
        <f t="shared" si="49"/>
        <v>164426</v>
      </c>
      <c r="R69" s="21">
        <f t="shared" si="49"/>
        <v>164426</v>
      </c>
      <c r="S69" s="21">
        <f t="shared" si="49"/>
        <v>164426</v>
      </c>
      <c r="T69" s="21">
        <f t="shared" si="49"/>
        <v>164426</v>
      </c>
      <c r="U69" s="21">
        <f t="shared" si="49"/>
        <v>164426</v>
      </c>
      <c r="V69" s="21">
        <f t="shared" si="49"/>
        <v>164426</v>
      </c>
      <c r="W69" s="21">
        <f t="shared" si="45"/>
        <v>1127370</v>
      </c>
      <c r="X69" s="21">
        <f t="shared" si="47"/>
        <v>2195632</v>
      </c>
      <c r="Y69" s="41">
        <f>SUM(Y62:Y68)</f>
        <v>3840292</v>
      </c>
    </row>
    <row r="70" spans="2:22" ht="6" customHeight="1">
      <c r="B70" s="1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5" s="4" customFormat="1" ht="12.75">
      <c r="A71" s="4" t="s">
        <v>5</v>
      </c>
      <c r="B71" s="19"/>
      <c r="C71" s="22">
        <f aca="true" t="shared" si="50" ref="C71:V71">C59-C69</f>
        <v>-93954</v>
      </c>
      <c r="D71" s="22">
        <f t="shared" si="50"/>
        <v>-93954</v>
      </c>
      <c r="E71" s="22">
        <f t="shared" si="50"/>
        <v>-93954</v>
      </c>
      <c r="F71" s="22">
        <f t="shared" si="50"/>
        <v>-93954</v>
      </c>
      <c r="G71" s="22">
        <f t="shared" si="50"/>
        <v>-93954</v>
      </c>
      <c r="H71" s="22">
        <f t="shared" si="50"/>
        <v>-93954</v>
      </c>
      <c r="I71" s="22">
        <f t="shared" si="50"/>
        <v>-93954</v>
      </c>
      <c r="J71" s="22">
        <f t="shared" si="50"/>
        <v>-93954</v>
      </c>
      <c r="K71" s="22">
        <f t="shared" si="50"/>
        <v>-93954</v>
      </c>
      <c r="L71" s="22">
        <f t="shared" si="50"/>
        <v>-34846</v>
      </c>
      <c r="M71" s="22">
        <f t="shared" si="50"/>
        <v>-33106</v>
      </c>
      <c r="N71" s="22">
        <f t="shared" si="50"/>
        <v>-33106</v>
      </c>
      <c r="O71" s="22">
        <f t="shared" si="50"/>
        <v>-32906</v>
      </c>
      <c r="P71" s="22">
        <f t="shared" si="50"/>
        <v>-32906</v>
      </c>
      <c r="Q71" s="22">
        <f t="shared" si="50"/>
        <v>-32906</v>
      </c>
      <c r="R71" s="22">
        <f t="shared" si="50"/>
        <v>-32906</v>
      </c>
      <c r="S71" s="22">
        <f t="shared" si="50"/>
        <v>-32906</v>
      </c>
      <c r="T71" s="22">
        <f t="shared" si="50"/>
        <v>-32906</v>
      </c>
      <c r="U71" s="22">
        <f t="shared" si="50"/>
        <v>-32906</v>
      </c>
      <c r="V71" s="22">
        <f t="shared" si="50"/>
        <v>-32906</v>
      </c>
      <c r="W71" s="22">
        <f>SUM(C71:G71)</f>
        <v>-469770</v>
      </c>
      <c r="X71" s="22">
        <f>SUM(C71:L71)</f>
        <v>-880432</v>
      </c>
      <c r="Y71" s="22">
        <f>SUM(C71:V71)</f>
        <v>-1209892</v>
      </c>
    </row>
    <row r="72" spans="2:22" ht="6" customHeight="1">
      <c r="B72" s="1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5" ht="12.75">
      <c r="A73" t="s">
        <v>6</v>
      </c>
      <c r="B73" s="8" t="s">
        <v>61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</row>
    <row r="74" spans="2:22" ht="6" customHeight="1">
      <c r="B74" s="1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5" s="4" customFormat="1" ht="12.75">
      <c r="A75" s="4" t="s">
        <v>7</v>
      </c>
      <c r="B75" s="19"/>
      <c r="C75" s="22">
        <f aca="true" t="shared" si="51" ref="C75:L75">C71-C73</f>
        <v>-93954</v>
      </c>
      <c r="D75" s="22">
        <f t="shared" si="51"/>
        <v>-93954</v>
      </c>
      <c r="E75" s="22">
        <f t="shared" si="51"/>
        <v>-93954</v>
      </c>
      <c r="F75" s="22">
        <f t="shared" si="51"/>
        <v>-93954</v>
      </c>
      <c r="G75" s="22">
        <f t="shared" si="51"/>
        <v>-93954</v>
      </c>
      <c r="H75" s="22">
        <f t="shared" si="51"/>
        <v>-93954</v>
      </c>
      <c r="I75" s="22">
        <f t="shared" si="51"/>
        <v>-93954</v>
      </c>
      <c r="J75" s="22">
        <f t="shared" si="51"/>
        <v>-93954</v>
      </c>
      <c r="K75" s="22">
        <f t="shared" si="51"/>
        <v>-93954</v>
      </c>
      <c r="L75" s="22">
        <f t="shared" si="51"/>
        <v>-34846</v>
      </c>
      <c r="M75" s="22">
        <f aca="true" t="shared" si="52" ref="M75:V75">M71-M73</f>
        <v>-33106</v>
      </c>
      <c r="N75" s="22">
        <f t="shared" si="52"/>
        <v>-33106</v>
      </c>
      <c r="O75" s="22">
        <f t="shared" si="52"/>
        <v>-32906</v>
      </c>
      <c r="P75" s="22">
        <f t="shared" si="52"/>
        <v>-32906</v>
      </c>
      <c r="Q75" s="22">
        <f t="shared" si="52"/>
        <v>-32906</v>
      </c>
      <c r="R75" s="22">
        <f t="shared" si="52"/>
        <v>-32906</v>
      </c>
      <c r="S75" s="22">
        <f t="shared" si="52"/>
        <v>-32906</v>
      </c>
      <c r="T75" s="22">
        <f t="shared" si="52"/>
        <v>-32906</v>
      </c>
      <c r="U75" s="22">
        <f t="shared" si="52"/>
        <v>-32906</v>
      </c>
      <c r="V75" s="22">
        <f t="shared" si="52"/>
        <v>-32906</v>
      </c>
      <c r="W75" s="22">
        <f>SUM(C75:G75)</f>
        <v>-469770</v>
      </c>
      <c r="X75" s="22">
        <f>SUM(C75:L75)</f>
        <v>-880432</v>
      </c>
      <c r="Y75" s="3">
        <f>SUM(C75:V75)</f>
        <v>-1209892</v>
      </c>
    </row>
    <row r="76" spans="2:22" ht="6" customHeight="1">
      <c r="B76" s="1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5" s="10" customFormat="1" ht="12.75" customHeight="1" hidden="1">
      <c r="A77" s="10" t="s">
        <v>50</v>
      </c>
      <c r="B77" s="34"/>
      <c r="C77" s="31">
        <f>C71+1</f>
        <v>-93953</v>
      </c>
      <c r="D77" s="31">
        <f aca="true" t="shared" si="53" ref="D77:L77">D71+C77</f>
        <v>-187907</v>
      </c>
      <c r="E77" s="31">
        <f t="shared" si="53"/>
        <v>-281861</v>
      </c>
      <c r="F77" s="31">
        <f t="shared" si="53"/>
        <v>-375815</v>
      </c>
      <c r="G77" s="31">
        <f t="shared" si="53"/>
        <v>-469769</v>
      </c>
      <c r="H77" s="31">
        <f t="shared" si="53"/>
        <v>-563723</v>
      </c>
      <c r="I77" s="31">
        <f t="shared" si="53"/>
        <v>-657677</v>
      </c>
      <c r="J77" s="31">
        <f t="shared" si="53"/>
        <v>-751631</v>
      </c>
      <c r="K77" s="31">
        <f t="shared" si="53"/>
        <v>-845585</v>
      </c>
      <c r="L77" s="31">
        <f t="shared" si="53"/>
        <v>-880431</v>
      </c>
      <c r="M77" s="31">
        <f aca="true" t="shared" si="54" ref="M77:V77">M71+L77</f>
        <v>-913537</v>
      </c>
      <c r="N77" s="31">
        <f t="shared" si="54"/>
        <v>-946643</v>
      </c>
      <c r="O77" s="31">
        <f t="shared" si="54"/>
        <v>-979549</v>
      </c>
      <c r="P77" s="31">
        <f t="shared" si="54"/>
        <v>-1012455</v>
      </c>
      <c r="Q77" s="31">
        <f t="shared" si="54"/>
        <v>-1045361</v>
      </c>
      <c r="R77" s="31">
        <f t="shared" si="54"/>
        <v>-1078267</v>
      </c>
      <c r="S77" s="31">
        <f t="shared" si="54"/>
        <v>-1111173</v>
      </c>
      <c r="T77" s="31">
        <f t="shared" si="54"/>
        <v>-1144079</v>
      </c>
      <c r="U77" s="31">
        <f t="shared" si="54"/>
        <v>-1176985</v>
      </c>
      <c r="V77" s="31">
        <f t="shared" si="54"/>
        <v>-1209891</v>
      </c>
      <c r="W77" s="31">
        <f>G77</f>
        <v>-469769</v>
      </c>
      <c r="X77" s="31">
        <f>L77</f>
        <v>-880431</v>
      </c>
      <c r="Y77" s="25"/>
    </row>
    <row r="78" spans="2:25" s="10" customFormat="1" ht="6" customHeight="1" hidden="1">
      <c r="B78" s="34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Y78" s="25"/>
    </row>
    <row r="79" spans="1:25" s="10" customFormat="1" ht="12.75" customHeight="1" hidden="1">
      <c r="A79" s="10" t="s">
        <v>49</v>
      </c>
      <c r="B79" s="34"/>
      <c r="C79" s="31">
        <f aca="true" t="shared" si="55" ref="C79:L79">IF(C77&gt;0,C71-C77,0)</f>
        <v>0</v>
      </c>
      <c r="D79" s="31">
        <f t="shared" si="55"/>
        <v>0</v>
      </c>
      <c r="E79" s="31">
        <f t="shared" si="55"/>
        <v>0</v>
      </c>
      <c r="F79" s="31">
        <f t="shared" si="55"/>
        <v>0</v>
      </c>
      <c r="G79" s="31">
        <f t="shared" si="55"/>
        <v>0</v>
      </c>
      <c r="H79" s="31">
        <f t="shared" si="55"/>
        <v>0</v>
      </c>
      <c r="I79" s="31">
        <f t="shared" si="55"/>
        <v>0</v>
      </c>
      <c r="J79" s="31">
        <f t="shared" si="55"/>
        <v>0</v>
      </c>
      <c r="K79" s="31">
        <f t="shared" si="55"/>
        <v>0</v>
      </c>
      <c r="L79" s="31">
        <f t="shared" si="55"/>
        <v>0</v>
      </c>
      <c r="M79" s="31">
        <f aca="true" t="shared" si="56" ref="M79:V79">IF(M77&gt;0,M71-M77,0)</f>
        <v>0</v>
      </c>
      <c r="N79" s="31">
        <f t="shared" si="56"/>
        <v>0</v>
      </c>
      <c r="O79" s="31">
        <f t="shared" si="56"/>
        <v>0</v>
      </c>
      <c r="P79" s="31">
        <f t="shared" si="56"/>
        <v>0</v>
      </c>
      <c r="Q79" s="31">
        <f t="shared" si="56"/>
        <v>0</v>
      </c>
      <c r="R79" s="31">
        <f t="shared" si="56"/>
        <v>0</v>
      </c>
      <c r="S79" s="31">
        <f t="shared" si="56"/>
        <v>0</v>
      </c>
      <c r="T79" s="31">
        <f t="shared" si="56"/>
        <v>0</v>
      </c>
      <c r="U79" s="31">
        <f t="shared" si="56"/>
        <v>0</v>
      </c>
      <c r="V79" s="31">
        <f t="shared" si="56"/>
        <v>0</v>
      </c>
      <c r="W79" s="31">
        <f>G79</f>
        <v>0</v>
      </c>
      <c r="X79" s="31">
        <f>L79</f>
        <v>0</v>
      </c>
      <c r="Y79" s="25"/>
    </row>
    <row r="80" spans="2:25" s="10" customFormat="1" ht="6" customHeight="1" hidden="1">
      <c r="B80" s="34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Y80" s="25"/>
    </row>
    <row r="81" spans="1:25" s="10" customFormat="1" ht="12.75" customHeight="1" hidden="1">
      <c r="A81" s="10" t="s">
        <v>49</v>
      </c>
      <c r="B81" s="34"/>
      <c r="C81" s="31">
        <f aca="true" t="shared" si="57" ref="C81:L81">IF(C79&gt;0,(C77)*$B$73,0)</f>
        <v>0</v>
      </c>
      <c r="D81" s="31">
        <f t="shared" si="57"/>
        <v>0</v>
      </c>
      <c r="E81" s="31">
        <f t="shared" si="57"/>
        <v>0</v>
      </c>
      <c r="F81" s="31">
        <f t="shared" si="57"/>
        <v>0</v>
      </c>
      <c r="G81" s="31">
        <f t="shared" si="57"/>
        <v>0</v>
      </c>
      <c r="H81" s="31">
        <f t="shared" si="57"/>
        <v>0</v>
      </c>
      <c r="I81" s="31">
        <f t="shared" si="57"/>
        <v>0</v>
      </c>
      <c r="J81" s="31">
        <f t="shared" si="57"/>
        <v>0</v>
      </c>
      <c r="K81" s="31">
        <f t="shared" si="57"/>
        <v>0</v>
      </c>
      <c r="L81" s="31">
        <f t="shared" si="57"/>
        <v>0</v>
      </c>
      <c r="M81" s="31">
        <f aca="true" t="shared" si="58" ref="M81:V81">IF(M79&gt;0,(M77)*$B$73,0)</f>
        <v>0</v>
      </c>
      <c r="N81" s="31">
        <f t="shared" si="58"/>
        <v>0</v>
      </c>
      <c r="O81" s="31">
        <f t="shared" si="58"/>
        <v>0</v>
      </c>
      <c r="P81" s="31">
        <f t="shared" si="58"/>
        <v>0</v>
      </c>
      <c r="Q81" s="31">
        <f t="shared" si="58"/>
        <v>0</v>
      </c>
      <c r="R81" s="31">
        <f t="shared" si="58"/>
        <v>0</v>
      </c>
      <c r="S81" s="31">
        <f t="shared" si="58"/>
        <v>0</v>
      </c>
      <c r="T81" s="31">
        <f t="shared" si="58"/>
        <v>0</v>
      </c>
      <c r="U81" s="31">
        <f t="shared" si="58"/>
        <v>0</v>
      </c>
      <c r="V81" s="31">
        <f t="shared" si="58"/>
        <v>0</v>
      </c>
      <c r="W81" s="31">
        <f>G81</f>
        <v>0</v>
      </c>
      <c r="X81" s="31">
        <f>L81</f>
        <v>0</v>
      </c>
      <c r="Y81" s="25"/>
    </row>
    <row r="82" spans="2:25" s="10" customFormat="1" ht="6" customHeight="1" hidden="1">
      <c r="B82" s="34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Y82" s="25"/>
    </row>
    <row r="83" spans="1:25" s="10" customFormat="1" ht="12.75" customHeight="1" hidden="1">
      <c r="A83" s="10" t="s">
        <v>49</v>
      </c>
      <c r="B83" s="34"/>
      <c r="C83" s="31">
        <f aca="true" t="shared" si="59" ref="C83:L83">IF(C79&gt;=0,C81,C71*$B73)</f>
        <v>0</v>
      </c>
      <c r="D83" s="31">
        <f t="shared" si="59"/>
        <v>0</v>
      </c>
      <c r="E83" s="31">
        <f t="shared" si="59"/>
        <v>0</v>
      </c>
      <c r="F83" s="31">
        <f t="shared" si="59"/>
        <v>0</v>
      </c>
      <c r="G83" s="31">
        <f t="shared" si="59"/>
        <v>0</v>
      </c>
      <c r="H83" s="31">
        <f t="shared" si="59"/>
        <v>0</v>
      </c>
      <c r="I83" s="31">
        <f t="shared" si="59"/>
        <v>0</v>
      </c>
      <c r="J83" s="31">
        <f t="shared" si="59"/>
        <v>0</v>
      </c>
      <c r="K83" s="31">
        <f t="shared" si="59"/>
        <v>0</v>
      </c>
      <c r="L83" s="31">
        <f t="shared" si="59"/>
        <v>0</v>
      </c>
      <c r="M83" s="31">
        <f aca="true" t="shared" si="60" ref="M83:V83">IF(M79&gt;=0,M81,M71*$B73)</f>
        <v>0</v>
      </c>
      <c r="N83" s="31">
        <f t="shared" si="60"/>
        <v>0</v>
      </c>
      <c r="O83" s="31">
        <f t="shared" si="60"/>
        <v>0</v>
      </c>
      <c r="P83" s="31">
        <f t="shared" si="60"/>
        <v>0</v>
      </c>
      <c r="Q83" s="31">
        <f t="shared" si="60"/>
        <v>0</v>
      </c>
      <c r="R83" s="31">
        <f t="shared" si="60"/>
        <v>0</v>
      </c>
      <c r="S83" s="31">
        <f t="shared" si="60"/>
        <v>0</v>
      </c>
      <c r="T83" s="31">
        <f t="shared" si="60"/>
        <v>0</v>
      </c>
      <c r="U83" s="31">
        <f t="shared" si="60"/>
        <v>0</v>
      </c>
      <c r="V83" s="31">
        <f t="shared" si="60"/>
        <v>0</v>
      </c>
      <c r="W83" s="31">
        <f>G83</f>
        <v>0</v>
      </c>
      <c r="X83" s="31">
        <f>L83</f>
        <v>0</v>
      </c>
      <c r="Y83" s="25"/>
    </row>
    <row r="84" spans="2:25" s="10" customFormat="1" ht="6" customHeight="1" hidden="1">
      <c r="B84" s="34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Y84" s="25"/>
    </row>
    <row r="85" spans="1:25" s="4" customFormat="1" ht="12.75" customHeight="1">
      <c r="A85" s="4" t="s">
        <v>46</v>
      </c>
      <c r="C85" s="22">
        <f>C75+C63</f>
        <v>93100</v>
      </c>
      <c r="D85" s="22">
        <f>D75+D63</f>
        <v>93100</v>
      </c>
      <c r="E85" s="22">
        <f>E75+E63</f>
        <v>93100</v>
      </c>
      <c r="F85" s="22">
        <f>F75+F63</f>
        <v>93100</v>
      </c>
      <c r="G85" s="22">
        <f>G75+G63</f>
        <v>93100</v>
      </c>
      <c r="H85" s="22">
        <f>+H75+H63</f>
        <v>93100</v>
      </c>
      <c r="I85" s="22">
        <f aca="true" t="shared" si="61" ref="I85:V85">I75+I63</f>
        <v>93100</v>
      </c>
      <c r="J85" s="22">
        <f t="shared" si="61"/>
        <v>93100</v>
      </c>
      <c r="K85" s="22">
        <f t="shared" si="61"/>
        <v>93100</v>
      </c>
      <c r="L85" s="22">
        <f t="shared" si="61"/>
        <v>93100</v>
      </c>
      <c r="M85" s="22">
        <f t="shared" si="61"/>
        <v>94840</v>
      </c>
      <c r="N85" s="22">
        <f t="shared" si="61"/>
        <v>94840</v>
      </c>
      <c r="O85" s="22">
        <f t="shared" si="61"/>
        <v>95040</v>
      </c>
      <c r="P85" s="22">
        <f t="shared" si="61"/>
        <v>95040</v>
      </c>
      <c r="Q85" s="22">
        <f t="shared" si="61"/>
        <v>95040</v>
      </c>
      <c r="R85" s="22">
        <f t="shared" si="61"/>
        <v>95040</v>
      </c>
      <c r="S85" s="22">
        <f t="shared" si="61"/>
        <v>95040</v>
      </c>
      <c r="T85" s="22">
        <f t="shared" si="61"/>
        <v>95040</v>
      </c>
      <c r="U85" s="22">
        <f t="shared" si="61"/>
        <v>95040</v>
      </c>
      <c r="V85" s="22">
        <f t="shared" si="61"/>
        <v>95040</v>
      </c>
      <c r="W85" s="22">
        <f>SUM(C85:G85)</f>
        <v>465500</v>
      </c>
      <c r="X85" s="22">
        <f>SUM(C85:L85)</f>
        <v>931000</v>
      </c>
      <c r="Y85" s="3">
        <f>SUM(C85:V85)</f>
        <v>1881000</v>
      </c>
    </row>
    <row r="86" spans="2:22" ht="6" customHeight="1">
      <c r="B86" s="1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5" s="4" customFormat="1" ht="12.75" hidden="1">
      <c r="A87" s="4" t="s">
        <v>51</v>
      </c>
      <c r="C87" s="22">
        <f>-C39+C85+C89</f>
        <v>-694400</v>
      </c>
      <c r="D87" s="22">
        <f aca="true" t="shared" si="62" ref="D87:V87">C87+D85-D39+C39</f>
        <v>-601300</v>
      </c>
      <c r="E87" s="22">
        <f t="shared" si="62"/>
        <v>-508200</v>
      </c>
      <c r="F87" s="22">
        <f t="shared" si="62"/>
        <v>-415100</v>
      </c>
      <c r="G87" s="22">
        <f t="shared" si="62"/>
        <v>-322000</v>
      </c>
      <c r="H87" s="22">
        <f t="shared" si="62"/>
        <v>-228900</v>
      </c>
      <c r="I87" s="22">
        <f t="shared" si="62"/>
        <v>-135800</v>
      </c>
      <c r="J87" s="22">
        <f t="shared" si="62"/>
        <v>-42700</v>
      </c>
      <c r="K87" s="22">
        <f t="shared" si="62"/>
        <v>50400</v>
      </c>
      <c r="L87" s="22">
        <f t="shared" si="62"/>
        <v>143500</v>
      </c>
      <c r="M87" s="22">
        <f t="shared" si="62"/>
        <v>238340</v>
      </c>
      <c r="N87" s="22">
        <f t="shared" si="62"/>
        <v>333180</v>
      </c>
      <c r="O87" s="22">
        <f t="shared" si="62"/>
        <v>428220</v>
      </c>
      <c r="P87" s="22">
        <f t="shared" si="62"/>
        <v>523260</v>
      </c>
      <c r="Q87" s="22">
        <f t="shared" si="62"/>
        <v>618300</v>
      </c>
      <c r="R87" s="22">
        <f t="shared" si="62"/>
        <v>713340</v>
      </c>
      <c r="S87" s="22">
        <f t="shared" si="62"/>
        <v>808380</v>
      </c>
      <c r="T87" s="22">
        <f t="shared" si="62"/>
        <v>903420</v>
      </c>
      <c r="U87" s="22">
        <f t="shared" si="62"/>
        <v>998460</v>
      </c>
      <c r="V87" s="22">
        <f t="shared" si="62"/>
        <v>1093500</v>
      </c>
      <c r="W87" s="22">
        <f>G87</f>
        <v>-322000</v>
      </c>
      <c r="X87" s="22">
        <f>L87</f>
        <v>143500</v>
      </c>
      <c r="Y87" s="3">
        <f>V87</f>
        <v>1093500</v>
      </c>
    </row>
    <row r="88" spans="3:26" ht="12.75">
      <c r="C88" s="11"/>
      <c r="D88" s="47" t="s">
        <v>72</v>
      </c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</row>
    <row r="89" spans="2:26" ht="12.75">
      <c r="B89" s="19" t="s">
        <v>40</v>
      </c>
      <c r="C89" s="3">
        <v>2362500</v>
      </c>
      <c r="E89" s="1"/>
      <c r="Y89"/>
      <c r="Z89" s="38"/>
    </row>
    <row r="90" spans="2:3" ht="12.75">
      <c r="B90" s="19" t="s">
        <v>41</v>
      </c>
      <c r="C90" s="4">
        <v>148</v>
      </c>
    </row>
    <row r="91" ht="12.75">
      <c r="B91" s="1" t="s">
        <v>70</v>
      </c>
    </row>
    <row r="92" ht="12.75" hidden="1">
      <c r="C92">
        <v>80</v>
      </c>
    </row>
    <row r="96" ht="12.75">
      <c r="D96" s="1"/>
    </row>
  </sheetData>
  <sheetProtection/>
  <mergeCells count="1">
    <mergeCell ref="C36:O36"/>
  </mergeCells>
  <printOptions gridLines="1" horizontalCentered="1"/>
  <pageMargins left="0.25" right="0.35" top="0.74" bottom="0.23" header="0.27" footer="0.18"/>
  <pageSetup fitToHeight="1" fitToWidth="1" horizontalDpi="600" verticalDpi="600" orientation="landscape" scale="64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Hemingford Telephone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tjensen</dc:creator>
  <cp:keywords/>
  <dc:description/>
  <cp:lastModifiedBy>Joni Jespersen</cp:lastModifiedBy>
  <cp:lastPrinted>2022-06-28T15:27:06Z</cp:lastPrinted>
  <dcterms:created xsi:type="dcterms:W3CDTF">2004-07-22T21:38:57Z</dcterms:created>
  <dcterms:modified xsi:type="dcterms:W3CDTF">2022-06-28T15:29:19Z</dcterms:modified>
  <cp:category/>
  <cp:version/>
  <cp:contentType/>
  <cp:contentStatus/>
</cp:coreProperties>
</file>