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Company\_Regulatory\NE Broadband Grant\Hershey 2022\"/>
    </mc:Choice>
  </mc:AlternateContent>
  <xr:revisionPtr revIDLastSave="0" documentId="13_ncr:1_{13B78995-4D86-48AC-BD96-A780A41F4B4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C 5272 Ap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E6" i="2" s="1"/>
  <c r="H21" i="2"/>
  <c r="I21" i="2" s="1"/>
  <c r="G21" i="2"/>
  <c r="F21" i="2"/>
  <c r="E21" i="2"/>
  <c r="D21" i="2"/>
  <c r="H16" i="2"/>
  <c r="G16" i="2"/>
  <c r="F16" i="2"/>
  <c r="E16" i="2"/>
  <c r="B11" i="2"/>
  <c r="B12" i="2" s="1"/>
  <c r="C6" i="2"/>
  <c r="F4" i="2"/>
  <c r="G4" i="2" s="1"/>
  <c r="J21" i="2" l="1"/>
  <c r="D13" i="2"/>
  <c r="D19" i="2" s="1"/>
  <c r="D23" i="2" s="1"/>
  <c r="E13" i="2"/>
  <c r="H4" i="2"/>
  <c r="H18" i="2"/>
  <c r="H19" i="2" l="1"/>
  <c r="I19" i="2" s="1"/>
  <c r="I23" i="2" s="1"/>
  <c r="I18" i="2"/>
  <c r="H23" i="2"/>
  <c r="E18" i="2" l="1"/>
  <c r="E19" i="2" l="1"/>
  <c r="E23" i="2" s="1"/>
  <c r="F18" i="2"/>
  <c r="F19" i="2" s="1"/>
  <c r="F23" i="2" s="1"/>
  <c r="G18" i="2"/>
  <c r="G19" i="2" s="1"/>
  <c r="G23" i="2" s="1"/>
  <c r="J18" i="2" l="1"/>
  <c r="J19" i="2"/>
  <c r="J23" i="2"/>
</calcChain>
</file>

<file path=xl/sharedStrings.xml><?xml version="1.0" encoding="utf-8"?>
<sst xmlns="http://schemas.openxmlformats.org/spreadsheetml/2006/main" count="22" uniqueCount="22">
  <si>
    <t>Drops Passed</t>
  </si>
  <si>
    <t>Estimated Take Rate</t>
  </si>
  <si>
    <t>Projected Customers</t>
  </si>
  <si>
    <t>ARPU</t>
  </si>
  <si>
    <t>Estimated Cash Flow</t>
  </si>
  <si>
    <t>Annual Rev From Service</t>
  </si>
  <si>
    <t>Annual Rev From Service + Support</t>
  </si>
  <si>
    <t>Total Constuction Cost</t>
  </si>
  <si>
    <t>Match Percentage</t>
  </si>
  <si>
    <t>Amount Funded Through Grant</t>
  </si>
  <si>
    <t>Percent  Funded Through Grant</t>
  </si>
  <si>
    <t>Amount of Grant Received by Year</t>
  </si>
  <si>
    <t>Estimated Incremental Expense</t>
  </si>
  <si>
    <t>Total</t>
  </si>
  <si>
    <t>Financial Viability</t>
  </si>
  <si>
    <t>Hershey Cooperative Telephone Company_ HersheySoutheast_ Attachment Letter G_3</t>
  </si>
  <si>
    <t>Grant reimbursment 1/4 upon Award</t>
  </si>
  <si>
    <t>Grant reimbursment 1/4; 9 months after award</t>
  </si>
  <si>
    <t>Grant reimbursment 1/2; After project completion</t>
  </si>
  <si>
    <t>2028 to 2048</t>
  </si>
  <si>
    <t>All dollars reported in 2022 value-no inflation adjustments</t>
  </si>
  <si>
    <t>are made for revenue or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</si>
</sst>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2" applyFont="1"/>
    <xf numFmtId="164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4" fontId="2" fillId="0" borderId="0" xfId="1" applyNumberFormat="1" applyFont="1"/>
    <xf numFmtId="9" fontId="2" fillId="2" borderId="0" xfId="2" applyFont="1" applyFill="1"/>
    <xf numFmtId="9" fontId="0" fillId="2" borderId="0" xfId="2" applyFont="1" applyFill="1"/>
    <xf numFmtId="0" fontId="3" fillId="0" borderId="0" xfId="0" applyFont="1" applyAlignment="1">
      <alignment vertical="center"/>
    </xf>
    <xf numFmtId="164" fontId="2" fillId="2" borderId="0" xfId="1" applyNumberFormat="1" applyFont="1" applyFill="1"/>
    <xf numFmtId="0" fontId="2" fillId="2" borderId="0" xfId="0" applyFont="1" applyFill="1"/>
    <xf numFmtId="44" fontId="2" fillId="2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C6ED-CCE5-4DFB-9195-6FF5862B8879}">
  <sheetPr>
    <pageSetUpPr fitToPage="1"/>
  </sheetPr>
  <dimension ref="A1:M37"/>
  <sheetViews>
    <sheetView tabSelected="1" workbookViewId="0">
      <selection activeCell="D13" sqref="D13"/>
    </sheetView>
  </sheetViews>
  <sheetFormatPr defaultRowHeight="14.5" x14ac:dyDescent="0.35"/>
  <cols>
    <col min="1" max="1" width="42.81640625" customWidth="1"/>
    <col min="2" max="2" width="14.54296875" customWidth="1"/>
    <col min="3" max="3" width="20.6328125" customWidth="1"/>
    <col min="4" max="4" width="12.54296875" bestFit="1" customWidth="1"/>
    <col min="5" max="5" width="14.26953125" customWidth="1"/>
    <col min="6" max="7" width="13.26953125" customWidth="1"/>
    <col min="8" max="8" width="11.453125" customWidth="1"/>
    <col min="9" max="9" width="12.1796875" customWidth="1"/>
    <col min="10" max="10" width="11.54296875" customWidth="1"/>
    <col min="11" max="11" width="11.81640625" customWidth="1"/>
    <col min="12" max="12" width="11.26953125" customWidth="1"/>
    <col min="13" max="13" width="10.36328125" customWidth="1"/>
  </cols>
  <sheetData>
    <row r="1" spans="1:12" ht="15.5" x14ac:dyDescent="0.35">
      <c r="A1" s="9" t="s">
        <v>15</v>
      </c>
    </row>
    <row r="2" spans="1:12" ht="15.5" x14ac:dyDescent="0.35">
      <c r="A2" s="9" t="s">
        <v>14</v>
      </c>
    </row>
    <row r="3" spans="1:12" ht="15.5" x14ac:dyDescent="0.35">
      <c r="A3" s="9" t="s">
        <v>20</v>
      </c>
    </row>
    <row r="4" spans="1:12" ht="15.5" x14ac:dyDescent="0.35">
      <c r="A4" s="9" t="s">
        <v>21</v>
      </c>
      <c r="D4">
        <v>2023</v>
      </c>
      <c r="E4">
        <v>2024</v>
      </c>
      <c r="F4">
        <f t="shared" ref="F4:H4" si="0">E4+1</f>
        <v>2025</v>
      </c>
      <c r="G4">
        <f t="shared" si="0"/>
        <v>2026</v>
      </c>
      <c r="H4">
        <f t="shared" si="0"/>
        <v>2027</v>
      </c>
      <c r="I4" t="s">
        <v>19</v>
      </c>
      <c r="J4" t="s">
        <v>13</v>
      </c>
    </row>
    <row r="5" spans="1:12" x14ac:dyDescent="0.35">
      <c r="B5" s="5"/>
    </row>
    <row r="6" spans="1:12" x14ac:dyDescent="0.35">
      <c r="A6" t="s">
        <v>7</v>
      </c>
      <c r="B6" s="10">
        <v>1235812</v>
      </c>
      <c r="C6" s="3">
        <f>B6*C7</f>
        <v>0</v>
      </c>
      <c r="D6" s="3">
        <f>0.4*B6</f>
        <v>494324.80000000005</v>
      </c>
      <c r="E6" s="3">
        <f>B6-D6</f>
        <v>741487.2</v>
      </c>
      <c r="F6" s="3"/>
      <c r="G6" s="3"/>
    </row>
    <row r="7" spans="1:12" x14ac:dyDescent="0.35">
      <c r="B7" s="6"/>
      <c r="C7" s="1"/>
      <c r="D7" s="8"/>
      <c r="E7" s="8"/>
      <c r="F7" s="8"/>
      <c r="G7" s="8"/>
    </row>
    <row r="8" spans="1:12" x14ac:dyDescent="0.35">
      <c r="A8" t="s">
        <v>0</v>
      </c>
      <c r="B8" s="11">
        <v>118</v>
      </c>
    </row>
    <row r="10" spans="1:12" x14ac:dyDescent="0.35">
      <c r="A10" t="s">
        <v>8</v>
      </c>
      <c r="B10" s="1">
        <v>0.25</v>
      </c>
    </row>
    <row r="11" spans="1:12" x14ac:dyDescent="0.35">
      <c r="A11" t="s">
        <v>10</v>
      </c>
      <c r="B11" s="1">
        <f>1-B10</f>
        <v>0.75</v>
      </c>
    </row>
    <row r="12" spans="1:12" x14ac:dyDescent="0.35">
      <c r="A12" t="s">
        <v>9</v>
      </c>
      <c r="B12" s="2">
        <f>B6*B11</f>
        <v>926859</v>
      </c>
    </row>
    <row r="13" spans="1:12" x14ac:dyDescent="0.35">
      <c r="A13" t="s">
        <v>11</v>
      </c>
      <c r="D13" s="2">
        <f>B12*0.25</f>
        <v>231714.75</v>
      </c>
      <c r="E13" s="3">
        <f>B12*0.75</f>
        <v>695144.25</v>
      </c>
    </row>
    <row r="15" spans="1:12" x14ac:dyDescent="0.35">
      <c r="A15" t="s">
        <v>1</v>
      </c>
      <c r="B15" s="7"/>
      <c r="E15">
        <v>0.6</v>
      </c>
      <c r="F15">
        <v>0.7</v>
      </c>
      <c r="G15">
        <v>0.75</v>
      </c>
      <c r="H15">
        <v>0.85</v>
      </c>
    </row>
    <row r="16" spans="1:12" x14ac:dyDescent="0.35">
      <c r="A16" t="s">
        <v>2</v>
      </c>
      <c r="B16" s="4"/>
      <c r="C16" s="4"/>
      <c r="D16" s="4"/>
      <c r="E16" s="4">
        <f>B8*E15</f>
        <v>70.8</v>
      </c>
      <c r="F16" s="4">
        <f>B8*F15</f>
        <v>82.6</v>
      </c>
      <c r="G16" s="4">
        <f>B8*G15</f>
        <v>88.5</v>
      </c>
      <c r="H16" s="4">
        <f>B8*H15</f>
        <v>100.3</v>
      </c>
      <c r="I16" s="4"/>
      <c r="J16" s="4"/>
      <c r="K16" s="4"/>
      <c r="L16" s="4"/>
    </row>
    <row r="17" spans="1:13" x14ac:dyDescent="0.35">
      <c r="A17" t="s">
        <v>3</v>
      </c>
      <c r="B17" s="12">
        <v>85</v>
      </c>
    </row>
    <row r="18" spans="1:13" x14ac:dyDescent="0.35">
      <c r="A18" t="s">
        <v>5</v>
      </c>
      <c r="B18" s="2"/>
      <c r="C18" s="3"/>
      <c r="D18" s="3"/>
      <c r="E18" s="3">
        <f t="shared" ref="E18:H18" si="1">$B17*E16*12</f>
        <v>72216</v>
      </c>
      <c r="F18" s="3">
        <f t="shared" si="1"/>
        <v>84251.999999999985</v>
      </c>
      <c r="G18" s="3">
        <f t="shared" si="1"/>
        <v>90270</v>
      </c>
      <c r="H18" s="3">
        <f t="shared" si="1"/>
        <v>102306</v>
      </c>
      <c r="I18" s="3">
        <f>H18*20</f>
        <v>2046120</v>
      </c>
      <c r="J18" s="3">
        <f>SUM(E18:I18)</f>
        <v>2395164</v>
      </c>
      <c r="K18" s="3"/>
      <c r="L18" s="3"/>
    </row>
    <row r="19" spans="1:13" x14ac:dyDescent="0.35">
      <c r="A19" t="s">
        <v>6</v>
      </c>
      <c r="C19" s="3"/>
      <c r="D19" s="3">
        <f>D13+D18</f>
        <v>231714.75</v>
      </c>
      <c r="E19" s="3">
        <f>E13+E18</f>
        <v>767360.25</v>
      </c>
      <c r="F19" s="3">
        <f>+F18</f>
        <v>84251.999999999985</v>
      </c>
      <c r="G19" s="3">
        <f>+G18</f>
        <v>90270</v>
      </c>
      <c r="H19" s="3">
        <f>+H18</f>
        <v>102306</v>
      </c>
      <c r="I19" s="3">
        <f>H19*20</f>
        <v>2046120</v>
      </c>
      <c r="J19" s="3">
        <f>SUM(D19:I19)</f>
        <v>3322023</v>
      </c>
      <c r="K19" s="3"/>
      <c r="L19" s="3"/>
    </row>
    <row r="21" spans="1:13" x14ac:dyDescent="0.35">
      <c r="A21" t="s">
        <v>12</v>
      </c>
      <c r="B21" s="10">
        <v>50000</v>
      </c>
      <c r="C21" s="3"/>
      <c r="D21" s="3">
        <f>B21</f>
        <v>50000</v>
      </c>
      <c r="E21" s="3">
        <f>B21</f>
        <v>50000</v>
      </c>
      <c r="F21" s="3">
        <f>B21</f>
        <v>50000</v>
      </c>
      <c r="G21" s="3">
        <f>B21</f>
        <v>50000</v>
      </c>
      <c r="H21" s="3">
        <f>B21</f>
        <v>50000</v>
      </c>
      <c r="I21" s="3">
        <f>H21*20</f>
        <v>1000000</v>
      </c>
      <c r="J21" s="3">
        <f>SUM(D21:I21)</f>
        <v>1250000</v>
      </c>
      <c r="K21" s="3"/>
      <c r="L21" s="3"/>
    </row>
    <row r="23" spans="1:13" x14ac:dyDescent="0.35">
      <c r="A23" t="s">
        <v>4</v>
      </c>
      <c r="C23" s="3"/>
      <c r="D23" s="3">
        <f>D19-D21-D6</f>
        <v>-312610.05000000005</v>
      </c>
      <c r="E23" s="3">
        <f>E19-E21-E6</f>
        <v>-24126.949999999953</v>
      </c>
      <c r="F23" s="3">
        <f t="shared" ref="F23:H23" si="2">F19-F21</f>
        <v>34251.999999999985</v>
      </c>
      <c r="G23" s="3">
        <f t="shared" si="2"/>
        <v>40270</v>
      </c>
      <c r="H23" s="3">
        <f t="shared" si="2"/>
        <v>52306</v>
      </c>
      <c r="I23" s="3">
        <f>I19-I21-I6</f>
        <v>1046120</v>
      </c>
      <c r="J23" s="3">
        <f>SUM(D23:I23)</f>
        <v>836211</v>
      </c>
      <c r="K23" s="3"/>
      <c r="L23" s="3"/>
      <c r="M23" s="3"/>
    </row>
    <row r="25" spans="1:13" x14ac:dyDescent="0.35">
      <c r="A25" t="s">
        <v>16</v>
      </c>
      <c r="B25" s="7"/>
    </row>
    <row r="26" spans="1:13" x14ac:dyDescent="0.35">
      <c r="A26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35">
      <c r="A27" t="s">
        <v>18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x14ac:dyDescent="0.35">
      <c r="B28" s="3"/>
    </row>
    <row r="29" spans="1:13" x14ac:dyDescent="0.35">
      <c r="B29" s="3"/>
    </row>
    <row r="30" spans="1:13" x14ac:dyDescent="0.35">
      <c r="B30" s="3"/>
    </row>
    <row r="31" spans="1:13" x14ac:dyDescent="0.35">
      <c r="C31" s="3"/>
      <c r="D31" s="3"/>
      <c r="E31" s="3"/>
      <c r="F31" s="3"/>
      <c r="G31" s="3"/>
      <c r="H31" s="3"/>
      <c r="I31" s="3"/>
      <c r="J31" s="3"/>
      <c r="K31" s="3"/>
      <c r="L31" s="3"/>
    </row>
    <row r="33" spans="3:12" x14ac:dyDescent="0.35">
      <c r="C33" s="3"/>
      <c r="D33" s="3"/>
      <c r="E33" s="3"/>
      <c r="F33" s="3"/>
      <c r="G33" s="3"/>
      <c r="H33" s="3"/>
      <c r="I33" s="3"/>
      <c r="J33" s="3"/>
      <c r="K33" s="3"/>
      <c r="L33" s="3"/>
    </row>
    <row r="37" spans="3:12" x14ac:dyDescent="0.35"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pageMargins left="0.7" right="0.7" top="0.75" bottom="0.75" header="0.3" footer="0.3"/>
  <pageSetup scale="73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5272 App</vt:lpstr>
    </vt:vector>
  </TitlesOfParts>
  <Company>Consortia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Davis</dc:creator>
  <cp:lastModifiedBy>Dan Davis</cp:lastModifiedBy>
  <cp:lastPrinted>2022-06-03T19:11:18Z</cp:lastPrinted>
  <dcterms:created xsi:type="dcterms:W3CDTF">2018-06-11T21:31:30Z</dcterms:created>
  <dcterms:modified xsi:type="dcterms:W3CDTF">2022-06-03T19:14:04Z</dcterms:modified>
</cp:coreProperties>
</file>