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appell\Desktop\GRANTS\NBBP_2\"/>
    </mc:Choice>
  </mc:AlternateContent>
  <xr:revisionPtr revIDLastSave="1" documentId="13_ncr:1_{D263F6E6-CBB1-4EDD-A814-124DD378BB02}" xr6:coauthVersionLast="47" xr6:coauthVersionMax="47" xr10:uidLastSave="{678001F5-17CE-48C9-9D28-7BCF7F19712B}"/>
  <bookViews>
    <workbookView xWindow="14535" yWindow="-21915" windowWidth="36765" windowHeight="21840" xr2:uid="{859A70D6-C15B-402D-94D2-9020A77A3132}"/>
  </bookViews>
  <sheets>
    <sheet name="Capex_summary_F" sheetId="1" r:id="rId1"/>
  </sheets>
  <definedNames>
    <definedName name="___LYE2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CCurrent" hidden="1">#REF!</definedName>
    <definedName name="__123Graph_D" hidden="1">#REF!</definedName>
    <definedName name="__123Graph_DCurrent" hidden="1">#REF!</definedName>
    <definedName name="__123Graph_E" hidden="1">#REF!</definedName>
    <definedName name="__123Graph_ECurrent" hidden="1">#REF!</definedName>
    <definedName name="__LYE2">#REF!</definedName>
    <definedName name="_Key1" hidden="1">#REF!</definedName>
    <definedName name="_Key2" hidden="1">#REF!</definedName>
    <definedName name="_LYE2">#REF!</definedName>
    <definedName name="_Order1" hidden="1">0</definedName>
    <definedName name="_Order2" hidden="1">255</definedName>
    <definedName name="_Sort" hidden="1">#REF!</definedName>
    <definedName name="_Sort1" hidden="1">#REF!</definedName>
    <definedName name="_Table2_Out" hidden="1">#REF!</definedName>
    <definedName name="A">#REF!</definedName>
    <definedName name="AcctNum">#REF!</definedName>
    <definedName name="ae" hidden="1">{#N/A,#N/A,FALSE,"Performance Flash Report"}</definedName>
    <definedName name="AnnualBudget">#REF!</definedName>
    <definedName name="anscount" hidden="1">1</definedName>
    <definedName name="asdas" hidden="1">{#N/A,#N/A,FALSE,"Performance Flash Report"}</definedName>
    <definedName name="Assets">#REF!</definedName>
    <definedName name="Bid_Action">#REF!</definedName>
    <definedName name="Bid_BCP">#REF!</definedName>
    <definedName name="Bid_Current_Activity">#REF!</definedName>
    <definedName name="Bid_LR_BCP">#REF!</definedName>
    <definedName name="Bid_MaxSwitch">#REF!</definedName>
    <definedName name="Bid_Prev_Activity">#REF!</definedName>
    <definedName name="Bid_Prev_BCP_Activity">#REF!</definedName>
    <definedName name="blah2" hidden="1">{#N/A,#N/A,FALSE,"Performance Flash Report"}</definedName>
    <definedName name="BudgetCurMo">#REF!</definedName>
    <definedName name="BudgetYTD">#REF!</definedName>
    <definedName name="CFCYYTD">#REF!</definedName>
    <definedName name="CFPYYTD">#REF!</definedName>
    <definedName name="CIQWBGuid" hidden="1">"Projection Model Drivers RB.xlsx"</definedName>
    <definedName name="Circ">#REF!</definedName>
    <definedName name="Colorado">#REF!</definedName>
    <definedName name="CoverSheet">#REF!</definedName>
    <definedName name="CYCM">#REF!</definedName>
    <definedName name="CYCMYTD">#REF!</definedName>
    <definedName name="CYPMYTD">#REF!</definedName>
    <definedName name="CYTD">#REF!</definedName>
    <definedName name="d" hidden="1">{#N/A,#N/A,FALSE,"Performance Flash Report"}</definedName>
    <definedName name="Days">#REF!</definedName>
    <definedName name="dd" hidden="1">{#N/A,#N/A,FALSE,"Performance Flash Report"}</definedName>
    <definedName name="ddd" hidden="1">{#N/A,#N/A,FALSE,"Performance Flash Report"}</definedName>
    <definedName name="DVSVSDVsdvsD" hidden="1">{"'Planning Data'!$A$2:$X$120"}</definedName>
    <definedName name="FS1AndClass">#REF!</definedName>
    <definedName name="FS1RowName">#REF!</definedName>
    <definedName name="FS2AndClass">#REF!</definedName>
    <definedName name="FS2RowName">#REF!</definedName>
    <definedName name="FS3AndClass">#REF!</definedName>
    <definedName name="FS3RowName">#REF!</definedName>
    <definedName name="FS4AndClass">#REF!</definedName>
    <definedName name="FS4RowName">#REF!</definedName>
    <definedName name="HTML_CodePage" hidden="1">1252</definedName>
    <definedName name="HTML_Control" hidden="1">{"'Planning Data'!$A$2:$X$120"}</definedName>
    <definedName name="html_control2" hidden="1">{"'Planning Data'!$A$2:$X$120"}</definedName>
    <definedName name="HTML_Description" hidden="1">"Week Ending 8/26/99"</definedName>
    <definedName name="HTML_Email" hidden="1">"net-planning@mindspring.com"</definedName>
    <definedName name="HTML_Header" hidden="1">"MindSpring Planning Data Report"</definedName>
    <definedName name="HTML_LastUpdate" hidden="1">"08/27/1999"</definedName>
    <definedName name="HTML_LineAfter" hidden="1">FALSE</definedName>
    <definedName name="HTML_LineBefore" hidden="1">TRUE</definedName>
    <definedName name="HTML_Name" hidden="1">"jason cohn"</definedName>
    <definedName name="HTML_OBDlg2" hidden="1">TRUE</definedName>
    <definedName name="HTML_OBDlg4" hidden="1">TRUE</definedName>
    <definedName name="HTML_OS" hidden="1">0</definedName>
    <definedName name="HTML_PathFile" hidden="1">"C:\html\august2799.htm"</definedName>
    <definedName name="HTML_Title" hidden="1">"MindSpring Planning Data Report"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FFO_REUT" hidden="1">"c3843"</definedName>
    <definedName name="IQ_EST_ACT_FFO_SHARE_SHARE_REUT" hidden="1">"c3843"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 hidden="1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41466.5924305556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BOOKMARK_LOCATION_0" hidden="1">#REF!</definedName>
    <definedName name="jumpstart">#REF!</definedName>
    <definedName name="k">#REF!</definedName>
    <definedName name="L">#REF!</definedName>
    <definedName name="ldsjglsgls" hidden="1">{#N/A,#N/A,FALSE,"Performance Flash Report"}</definedName>
    <definedName name="LYE">#REF!</definedName>
    <definedName name="MinCash">#REF!</definedName>
    <definedName name="NetIncome">#REF!</definedName>
    <definedName name="placeholder" hidden="1">{#N/A,#N/A,FALSE,"Performance Flash Report"}</definedName>
    <definedName name="PYCM">#REF!</definedName>
    <definedName name="PYCMYTD">#REF!</definedName>
    <definedName name="PYTD">#REF!</definedName>
    <definedName name="rtsslk" hidden="1">{"'Planning Data'!$A$2:$X$120"}</definedName>
    <definedName name="sasasdas" hidden="1">{#N/A,#N/A,FALSE,"Performance Flash Report"}</definedName>
    <definedName name="sds" hidden="1">{#N/A,#N/A,FALSE,"Performance Flash Report"}</definedName>
    <definedName name="sdvsdvsDVVd" hidden="1">{"'Planning Data'!$A$2:$X$120"}</definedName>
    <definedName name="sf" hidden="1">{#N/A,#N/A,FALSE,"Performance Flash Report"}</definedName>
    <definedName name="sgsG" hidden="1">{#N/A,#N/A,FALSE,"Performance Flash Report"}</definedName>
    <definedName name="sGSGkj" hidden="1">{"'Planning Data'!$A$2:$X$120"}</definedName>
    <definedName name="ss" hidden="1">{#N/A,#N/A,FALSE,"Performance Flash Report"}</definedName>
    <definedName name="ssasa" hidden="1">{#N/A,#N/A,FALSE,"Performance Flash Report"}</definedName>
    <definedName name="sUBS">#REF!</definedName>
    <definedName name="sUBSCRIBERS">#REF!</definedName>
    <definedName name="Sweep">#REF!</definedName>
    <definedName name="test2" hidden="1">{#N/A,#N/A,FALSE,"Performance Flash Report"}</definedName>
    <definedName name="test3" hidden="1">{#N/A,#N/A,FALSE,"Performance Flash Report"}</definedName>
    <definedName name="TEX_NIL">#REF!</definedName>
    <definedName name="V">#REF!</definedName>
    <definedName name="VariablesTable">#REF!</definedName>
    <definedName name="wrn.CS._.Flash._.Test." hidden="1">{#N/A,#N/A,FALSE,"Performance Flash Report"}</definedName>
    <definedName name="wrn.TP." hidden="1">{"Page 1",#N/A,TRUE,"Calculations";"Page 2",#N/A,TRUE,"Calculations";"Page 3",#N/A,TRUE,"Calculations";"Page 4",#N/A,TRUE,"Calculations";"Page 6",#N/A,TRUE,"Calculations";"Page 7",#N/A,TRUE,"Calculations";"Page 8",#N/A,TRUE,"Calculations";"Page 9",#N/A,TRUE,"Calculations";"Page 10",#N/A,TRUE,"Calculations";"Page 11",#N/A,TRUE,"Calculations";"Page 12",#N/A,TRUE,"Calculations";"Page 13",#N/A,TRUE,"Calculations";"Page 14",#N/A,TRUE,"Calculations"}</definedName>
    <definedName name="xzxzx" hidden="1">{#N/A,#N/A,FALSE,"Performance Flash Report"}</definedName>
    <definedName name="xzzx" hidden="1">{#N/A,#N/A,FALSE,"Performance Flash Report"}</definedName>
    <definedName name="xzzzdvdvd" hidden="1">{#N/A,#N/A,FALSE,"Performance Flash Report"}</definedName>
    <definedName name="Z_128D8F34_9864_4F93_98E2_12587B58B6EC_.wvu.Cols" hidden="1">#REF!,#REF!,#REF!,#REF!,#REF!</definedName>
    <definedName name="Z_128D8F34_9864_4F93_98E2_12587B58B6EC_.wvu.Rows" hidden="1">#REF!,#REF!,#REF!,#REF!,#REF!,#REF!,#REF!,#REF!,#REF!,#REF!,#REF!,#REF!,#REF!,#REF!,#REF!,#REF!,#REF!,#REF!,#REF!,#REF!,#REF!,#REF!,#REF!,#REF!,#REF!</definedName>
    <definedName name="Z_47939A2C_A55D_46B4_84FB_3CD5372CD5C0_.wvu.Cols" hidden="1">#REF!,#REF!,#REF!</definedName>
    <definedName name="Z_47939A2C_A55D_46B4_84FB_3CD5372CD5C0_.wvu.Rows" hidden="1">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G55" i="1"/>
  <c r="H55" i="1" s="1"/>
  <c r="H54" i="1"/>
  <c r="G49" i="1"/>
  <c r="H49" i="1" s="1"/>
  <c r="K46" i="1"/>
  <c r="K52" i="1" s="1"/>
  <c r="K44" i="1"/>
  <c r="H44" i="1"/>
  <c r="H41" i="1"/>
  <c r="H40" i="1"/>
  <c r="K37" i="1"/>
  <c r="H35" i="1"/>
  <c r="H34" i="1"/>
  <c r="H33" i="1"/>
  <c r="E32" i="1"/>
  <c r="E31" i="1"/>
  <c r="E30" i="1"/>
  <c r="H29" i="1"/>
  <c r="G28" i="1"/>
  <c r="G62" i="1" s="1"/>
  <c r="G63" i="1" s="1"/>
  <c r="E26" i="1"/>
  <c r="E25" i="1"/>
  <c r="E24" i="1"/>
  <c r="H22" i="1"/>
  <c r="H21" i="1"/>
  <c r="H20" i="1"/>
  <c r="H19" i="1"/>
  <c r="H28" i="1" s="1"/>
  <c r="H18" i="1"/>
  <c r="G16" i="1"/>
  <c r="G9" i="1" s="1"/>
  <c r="H9" i="1" s="1"/>
  <c r="H12" i="1" s="1"/>
  <c r="H15" i="1"/>
  <c r="H14" i="1"/>
  <c r="H16" i="1" s="1"/>
  <c r="E16" i="1" s="1"/>
  <c r="K12" i="1"/>
  <c r="G10" i="1"/>
  <c r="H10" i="1" s="1"/>
  <c r="E28" i="1" l="1"/>
  <c r="H37" i="1"/>
  <c r="H46" i="1" s="1"/>
  <c r="G6" i="1"/>
  <c r="H6" i="1" s="1"/>
  <c r="H48" i="1"/>
  <c r="H60" i="1" l="1"/>
  <c r="H59" i="1"/>
  <c r="H52" i="1"/>
  <c r="L52" i="1" s="1"/>
</calcChain>
</file>

<file path=xl/sharedStrings.xml><?xml version="1.0" encoding="utf-8"?>
<sst xmlns="http://schemas.openxmlformats.org/spreadsheetml/2006/main" count="105" uniqueCount="64">
  <si>
    <t>CAPEX SUMMARY</t>
  </si>
  <si>
    <t>Category</t>
  </si>
  <si>
    <t>Description</t>
  </si>
  <si>
    <t>Unit</t>
  </si>
  <si>
    <t>Unit cost</t>
  </si>
  <si>
    <t>Units</t>
  </si>
  <si>
    <t>Ext. Cost</t>
  </si>
  <si>
    <t>NBBP State Matched</t>
  </si>
  <si>
    <t>Design Engineering</t>
  </si>
  <si>
    <t>Permitting and Drafting</t>
  </si>
  <si>
    <t>Labor per foot</t>
  </si>
  <si>
    <t>Construction Mgmt.</t>
  </si>
  <si>
    <t>Project Management</t>
  </si>
  <si>
    <t>Construction</t>
  </si>
  <si>
    <t>Construction crews</t>
  </si>
  <si>
    <t>Contracted teams</t>
  </si>
  <si>
    <t>As-built documentation</t>
  </si>
  <si>
    <t>Construction foreman</t>
  </si>
  <si>
    <t>Wage rate plus benefit load</t>
  </si>
  <si>
    <t>Construction Foreman</t>
  </si>
  <si>
    <t>EML</t>
  </si>
  <si>
    <t>Aerial</t>
  </si>
  <si>
    <t>Underground</t>
  </si>
  <si>
    <t>Conduit</t>
  </si>
  <si>
    <t>Material per foot</t>
  </si>
  <si>
    <t>Fiber/Copper</t>
  </si>
  <si>
    <t>EML - Aerial</t>
  </si>
  <si>
    <t>HEAVY DUTY OSP TONABLE 24 COUNT</t>
  </si>
  <si>
    <t>HEAVY DUTY OSP TONABLE 48 COUNT</t>
  </si>
  <si>
    <t>HEAVY DUTY OSP TONABLE 96 COUNT</t>
  </si>
  <si>
    <t>HEAVY DUTY OSP TONABLE 144 COUNT</t>
  </si>
  <si>
    <t>HEAVY DUTY OSP TONABLE 288 COUNT</t>
  </si>
  <si>
    <t>EML - Underground</t>
  </si>
  <si>
    <t>Optical Equipment + Cabinet</t>
  </si>
  <si>
    <t>Per cabinet</t>
  </si>
  <si>
    <t>Slackloops</t>
  </si>
  <si>
    <t>Average cost per foot</t>
  </si>
  <si>
    <t>Connectorized drop hubs</t>
  </si>
  <si>
    <t>Vaults</t>
  </si>
  <si>
    <t>Average cost per</t>
  </si>
  <si>
    <t>Terminals</t>
  </si>
  <si>
    <t>Splitters - Medium</t>
  </si>
  <si>
    <t>Cost per unit</t>
  </si>
  <si>
    <t>Splitters - Large</t>
  </si>
  <si>
    <t>Total EML</t>
  </si>
  <si>
    <t>Other construction material</t>
  </si>
  <si>
    <t>Restoration - Sod (Pallet)</t>
  </si>
  <si>
    <t>Gravel</t>
  </si>
  <si>
    <t>Poles</t>
  </si>
  <si>
    <t>Pole hardware</t>
  </si>
  <si>
    <t>Total capex excluding install</t>
  </si>
  <si>
    <t>Customer Premise Equipment</t>
  </si>
  <si>
    <t>See customer prem</t>
  </si>
  <si>
    <t>Per take rate install</t>
  </si>
  <si>
    <t>Drop cables</t>
  </si>
  <si>
    <t>Install vehicles</t>
  </si>
  <si>
    <t>Totals</t>
  </si>
  <si>
    <t>Locations at 100%</t>
  </si>
  <si>
    <t>Locations at take rate</t>
  </si>
  <si>
    <t>Take rate</t>
  </si>
  <si>
    <t>Project cost per location (excluding CPE &amp; install)</t>
  </si>
  <si>
    <t>Project cost per foot (excluding CPE and install)</t>
  </si>
  <si>
    <t>Fiber feet</t>
  </si>
  <si>
    <t>Fiber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</si>
</sst>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44" fontId="6" fillId="3" borderId="0" xfId="2" applyFont="1" applyFill="1" applyAlignment="1">
      <alignment horizontal="right"/>
    </xf>
    <xf numFmtId="0" fontId="0" fillId="2" borderId="0" xfId="0" applyFill="1"/>
    <xf numFmtId="43" fontId="0" fillId="2" borderId="3" xfId="1" applyFont="1" applyFill="1" applyBorder="1"/>
    <xf numFmtId="44" fontId="0" fillId="2" borderId="0" xfId="2" applyFont="1" applyFill="1"/>
    <xf numFmtId="44" fontId="0" fillId="3" borderId="0" xfId="2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0" fillId="0" borderId="0" xfId="2" applyFont="1" applyFill="1" applyAlignment="1">
      <alignment horizontal="right"/>
    </xf>
    <xf numFmtId="43" fontId="0" fillId="0" borderId="3" xfId="1" applyFont="1" applyFill="1" applyBorder="1"/>
    <xf numFmtId="44" fontId="0" fillId="0" borderId="0" xfId="2" applyFont="1" applyFill="1"/>
    <xf numFmtId="44" fontId="6" fillId="0" borderId="0" xfId="2" applyFont="1" applyFill="1" applyAlignment="1">
      <alignment horizontal="right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4" fontId="0" fillId="0" borderId="2" xfId="2" applyFont="1" applyFill="1" applyBorder="1" applyAlignment="1">
      <alignment horizontal="right"/>
    </xf>
    <xf numFmtId="0" fontId="0" fillId="0" borderId="2" xfId="0" applyBorder="1"/>
    <xf numFmtId="43" fontId="0" fillId="0" borderId="1" xfId="1" applyFont="1" applyFill="1" applyBorder="1"/>
    <xf numFmtId="44" fontId="7" fillId="4" borderId="2" xfId="2" applyFont="1" applyFill="1" applyBorder="1"/>
    <xf numFmtId="44" fontId="6" fillId="0" borderId="2" xfId="2" applyFont="1" applyFill="1" applyBorder="1"/>
    <xf numFmtId="0" fontId="5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left"/>
    </xf>
    <xf numFmtId="44" fontId="0" fillId="2" borderId="4" xfId="2" applyFont="1" applyFill="1" applyBorder="1" applyAlignment="1">
      <alignment horizontal="right"/>
    </xf>
    <xf numFmtId="0" fontId="0" fillId="2" borderId="4" xfId="0" applyFill="1" applyBorder="1"/>
    <xf numFmtId="43" fontId="0" fillId="2" borderId="5" xfId="1" applyFont="1" applyFill="1" applyBorder="1"/>
    <xf numFmtId="44" fontId="0" fillId="2" borderId="4" xfId="2" applyFont="1" applyFill="1" applyBorder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44" fontId="0" fillId="0" borderId="2" xfId="2" applyFont="1" applyFill="1" applyBorder="1"/>
    <xf numFmtId="0" fontId="10" fillId="0" borderId="0" xfId="0" applyFont="1" applyAlignment="1">
      <alignment vertical="center" wrapText="1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/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44" fontId="0" fillId="0" borderId="4" xfId="2" applyFont="1" applyFill="1" applyBorder="1" applyAlignment="1">
      <alignment horizontal="right"/>
    </xf>
    <xf numFmtId="0" fontId="0" fillId="0" borderId="4" xfId="0" applyBorder="1"/>
    <xf numFmtId="43" fontId="0" fillId="0" borderId="5" xfId="1" applyFont="1" applyFill="1" applyBorder="1"/>
    <xf numFmtId="44" fontId="0" fillId="0" borderId="4" xfId="2" applyFont="1" applyFill="1" applyBorder="1"/>
    <xf numFmtId="44" fontId="5" fillId="0" borderId="0" xfId="2" applyFont="1" applyFill="1" applyAlignment="1">
      <alignment horizontal="right" vertical="center" wrapText="1"/>
    </xf>
    <xf numFmtId="43" fontId="6" fillId="0" borderId="3" xfId="1" applyFont="1" applyFill="1" applyBorder="1"/>
    <xf numFmtId="8" fontId="0" fillId="0" borderId="2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44" fontId="0" fillId="2" borderId="0" xfId="2" applyFont="1" applyFill="1" applyAlignment="1">
      <alignment horizontal="right"/>
    </xf>
    <xf numFmtId="0" fontId="5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44" fontId="2" fillId="0" borderId="4" xfId="2" applyFont="1" applyFill="1" applyBorder="1" applyAlignment="1">
      <alignment horizontal="right"/>
    </xf>
    <xf numFmtId="0" fontId="2" fillId="0" borderId="4" xfId="0" applyFont="1" applyBorder="1"/>
    <xf numFmtId="43" fontId="2" fillId="0" borderId="5" xfId="1" applyFont="1" applyFill="1" applyBorder="1"/>
    <xf numFmtId="44" fontId="2" fillId="0" borderId="4" xfId="2" applyFont="1" applyFill="1" applyBorder="1"/>
    <xf numFmtId="0" fontId="6" fillId="3" borderId="0" xfId="0" applyFont="1" applyFill="1"/>
    <xf numFmtId="164" fontId="6" fillId="3" borderId="3" xfId="1" applyNumberFormat="1" applyFont="1" applyFill="1" applyBorder="1"/>
    <xf numFmtId="0" fontId="0" fillId="3" borderId="0" xfId="0" applyFill="1"/>
    <xf numFmtId="43" fontId="0" fillId="3" borderId="3" xfId="1" applyFont="1" applyFill="1" applyBorder="1"/>
    <xf numFmtId="43" fontId="0" fillId="0" borderId="0" xfId="1" applyFont="1" applyFill="1"/>
    <xf numFmtId="0" fontId="11" fillId="0" borderId="4" xfId="0" applyFont="1" applyBorder="1" applyAlignment="1">
      <alignment vertical="center"/>
    </xf>
    <xf numFmtId="165" fontId="0" fillId="0" borderId="0" xfId="3" applyNumberFormat="1" applyFont="1" applyAlignment="1">
      <alignment horizontal="left"/>
    </xf>
    <xf numFmtId="43" fontId="0" fillId="0" borderId="3" xfId="1" applyFont="1" applyBorder="1"/>
    <xf numFmtId="44" fontId="2" fillId="0" borderId="0" xfId="2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0" xfId="0" applyNumberFormat="1"/>
    <xf numFmtId="9" fontId="6" fillId="0" borderId="3" xfId="3" applyFont="1" applyFill="1" applyBorder="1"/>
    <xf numFmtId="9" fontId="0" fillId="0" borderId="0" xfId="3" applyFont="1" applyFill="1"/>
    <xf numFmtId="165" fontId="0" fillId="0" borderId="3" xfId="3" applyNumberFormat="1" applyFont="1" applyBorder="1"/>
    <xf numFmtId="165" fontId="0" fillId="0" borderId="0" xfId="3" applyNumberFormat="1" applyFont="1"/>
    <xf numFmtId="0" fontId="0" fillId="0" borderId="3" xfId="0" applyBorder="1"/>
    <xf numFmtId="44" fontId="0" fillId="0" borderId="0" xfId="2" applyFont="1"/>
    <xf numFmtId="44" fontId="0" fillId="0" borderId="0" xfId="0" applyNumberFormat="1"/>
    <xf numFmtId="43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0</xdr:row>
      <xdr:rowOff>33617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0F835C4A-366E-408C-AA5E-5CF1E0F73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04" y="33617"/>
          <a:ext cx="2128894" cy="627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3154-7D59-41C2-B3B8-8540F13B6F4A}">
  <sheetPr>
    <pageSetUpPr fitToPage="1"/>
  </sheetPr>
  <dimension ref="B1:L63"/>
  <sheetViews>
    <sheetView showGridLines="0" tabSelected="1" zoomScale="85" zoomScaleNormal="85" workbookViewId="0">
      <pane xSplit="8" ySplit="5" topLeftCell="I6" activePane="bottomRight" state="frozen"/>
      <selection pane="bottomRight" activeCell="K6" sqref="K6"/>
      <selection pane="bottomLeft" activeCell="E46" sqref="E46"/>
      <selection pane="topRight" activeCell="E46" sqref="E46"/>
    </sheetView>
  </sheetViews>
  <sheetFormatPr defaultRowHeight="15" outlineLevelRow="1" outlineLevelCol="1"/>
  <cols>
    <col min="1" max="1" width="3.28515625" customWidth="1"/>
    <col min="2" max="2" width="33.5703125" customWidth="1"/>
    <col min="3" max="3" width="45.28515625" bestFit="1" customWidth="1"/>
    <col min="4" max="4" width="27" style="1" customWidth="1"/>
    <col min="5" max="5" width="13.28515625" style="1" customWidth="1"/>
    <col min="6" max="6" width="3.28515625" customWidth="1"/>
    <col min="7" max="7" width="13.28515625" customWidth="1" outlineLevel="1"/>
    <col min="8" max="8" width="15.7109375" customWidth="1" outlineLevel="1"/>
    <col min="9" max="9" width="5.7109375" customWidth="1"/>
    <col min="10" max="10" width="2.28515625" customWidth="1"/>
    <col min="11" max="11" width="15.28515625" bestFit="1" customWidth="1"/>
    <col min="12" max="12" width="55.140625" bestFit="1" customWidth="1"/>
  </cols>
  <sheetData>
    <row r="1" spans="2:11">
      <c r="H1" s="2"/>
    </row>
    <row r="3" spans="2:11" ht="17.25">
      <c r="C3" s="3" t="s">
        <v>0</v>
      </c>
    </row>
    <row r="4" spans="2:11" ht="6.75" customHeight="1">
      <c r="G4" s="4"/>
      <c r="H4" s="4"/>
    </row>
    <row r="5" spans="2:11">
      <c r="B5" s="5" t="s">
        <v>1</v>
      </c>
      <c r="C5" s="5" t="s">
        <v>2</v>
      </c>
      <c r="D5" s="6" t="s">
        <v>3</v>
      </c>
      <c r="E5" s="6" t="s">
        <v>4</v>
      </c>
      <c r="G5" s="7" t="s">
        <v>5</v>
      </c>
      <c r="H5" s="8" t="s">
        <v>6</v>
      </c>
      <c r="K5" s="8" t="s">
        <v>7</v>
      </c>
    </row>
    <row r="6" spans="2:11">
      <c r="B6" s="9" t="s">
        <v>8</v>
      </c>
      <c r="C6" s="9" t="s">
        <v>9</v>
      </c>
      <c r="D6" s="10" t="s">
        <v>10</v>
      </c>
      <c r="E6" s="11">
        <v>1</v>
      </c>
      <c r="F6" s="12"/>
      <c r="G6" s="13">
        <f>G16</f>
        <v>108642.42230000001</v>
      </c>
      <c r="H6" s="14">
        <f>G6*$E6</f>
        <v>108642.42230000001</v>
      </c>
      <c r="K6" s="14">
        <v>81481.816725000012</v>
      </c>
    </row>
    <row r="7" spans="2:11">
      <c r="B7" s="9" t="s">
        <v>11</v>
      </c>
      <c r="C7" s="9" t="s">
        <v>12</v>
      </c>
      <c r="D7" s="10"/>
      <c r="E7" s="15"/>
      <c r="F7" s="12"/>
      <c r="G7" s="13"/>
      <c r="H7" s="14">
        <v>25380</v>
      </c>
      <c r="K7" s="14">
        <v>19035</v>
      </c>
    </row>
    <row r="8" spans="2:11">
      <c r="B8" s="16" t="s">
        <v>13</v>
      </c>
      <c r="C8" s="17"/>
      <c r="E8" s="18"/>
      <c r="G8" s="19"/>
      <c r="H8" s="20"/>
      <c r="K8" s="20"/>
    </row>
    <row r="9" spans="2:11">
      <c r="B9" s="17" t="s">
        <v>14</v>
      </c>
      <c r="C9" s="17" t="s">
        <v>15</v>
      </c>
      <c r="D9" s="1" t="s">
        <v>10</v>
      </c>
      <c r="E9" s="21">
        <v>9.01</v>
      </c>
      <c r="G9" s="19">
        <f>G$16*(1-G$58)</f>
        <v>108642.42230000001</v>
      </c>
      <c r="H9" s="20">
        <f>G9*$E9</f>
        <v>978868.22492299997</v>
      </c>
      <c r="K9" s="20">
        <v>734151.16869225004</v>
      </c>
    </row>
    <row r="10" spans="2:11">
      <c r="B10" s="17" t="s">
        <v>16</v>
      </c>
      <c r="C10" s="17" t="s">
        <v>16</v>
      </c>
      <c r="D10" s="1" t="s">
        <v>10</v>
      </c>
      <c r="E10" s="21">
        <v>0.28000000000000003</v>
      </c>
      <c r="G10" s="19">
        <f>G$16*(1-G$58)</f>
        <v>108642.42230000001</v>
      </c>
      <c r="H10" s="20">
        <f>G10*$E10</f>
        <v>30419.878244000003</v>
      </c>
      <c r="K10" s="20">
        <v>22814.908683000001</v>
      </c>
    </row>
    <row r="11" spans="2:11" hidden="1" outlineLevel="1">
      <c r="B11" s="22" t="s">
        <v>17</v>
      </c>
      <c r="C11" s="22"/>
      <c r="D11" s="23" t="s">
        <v>18</v>
      </c>
      <c r="E11" s="24"/>
      <c r="F11" s="25"/>
      <c r="G11" s="26"/>
      <c r="H11" s="27">
        <v>0</v>
      </c>
      <c r="K11" s="28">
        <v>0</v>
      </c>
    </row>
    <row r="12" spans="2:11" collapsed="1">
      <c r="B12" s="29" t="s">
        <v>13</v>
      </c>
      <c r="C12" s="29" t="s">
        <v>19</v>
      </c>
      <c r="D12" s="30"/>
      <c r="E12" s="31"/>
      <c r="F12" s="32"/>
      <c r="G12" s="33"/>
      <c r="H12" s="34">
        <f>SUM(H9:H11)</f>
        <v>1009288.103167</v>
      </c>
      <c r="K12" s="34">
        <f>SUM(K9:K11)</f>
        <v>756966.07737525005</v>
      </c>
    </row>
    <row r="13" spans="2:11">
      <c r="B13" s="35" t="s">
        <v>20</v>
      </c>
      <c r="C13" s="17"/>
      <c r="E13" s="18"/>
      <c r="G13" s="19"/>
      <c r="H13" s="20"/>
      <c r="K13" s="20"/>
    </row>
    <row r="14" spans="2:11" hidden="1" outlineLevel="1">
      <c r="B14" s="36" t="s">
        <v>21</v>
      </c>
      <c r="C14" s="17"/>
      <c r="E14" s="18">
        <v>0.98199999999999998</v>
      </c>
      <c r="G14" s="19">
        <v>0</v>
      </c>
      <c r="H14" s="20">
        <f t="shared" ref="H14:H15" si="0">G14*$E14</f>
        <v>0</v>
      </c>
      <c r="K14" s="20"/>
    </row>
    <row r="15" spans="2:11" collapsed="1">
      <c r="B15" s="37" t="s">
        <v>22</v>
      </c>
      <c r="C15" s="22"/>
      <c r="D15" s="23"/>
      <c r="E15" s="24">
        <v>1.0900000000000001</v>
      </c>
      <c r="F15" s="25"/>
      <c r="G15" s="26">
        <v>108642.42230000001</v>
      </c>
      <c r="H15" s="38">
        <f t="shared" si="0"/>
        <v>118420.24030700001</v>
      </c>
      <c r="K15" s="38"/>
    </row>
    <row r="16" spans="2:11">
      <c r="B16" s="17" t="s">
        <v>20</v>
      </c>
      <c r="C16" s="17" t="s">
        <v>23</v>
      </c>
      <c r="D16" s="1" t="s">
        <v>24</v>
      </c>
      <c r="E16" s="18">
        <f>H16/G16</f>
        <v>1.0900000000000001</v>
      </c>
      <c r="G16" s="19">
        <f>SUM(G14:G15)</f>
        <v>108642.42230000001</v>
      </c>
      <c r="H16" s="20">
        <f>SUM(H14:H15)</f>
        <v>118420.24030700001</v>
      </c>
      <c r="K16" s="20">
        <v>88815.180230250015</v>
      </c>
    </row>
    <row r="17" spans="2:11">
      <c r="B17" s="39" t="s">
        <v>25</v>
      </c>
      <c r="C17" s="17"/>
      <c r="E17" s="18"/>
      <c r="G17" s="19"/>
      <c r="H17" s="20"/>
      <c r="K17" s="20"/>
    </row>
    <row r="18" spans="2:11" hidden="1" outlineLevel="1">
      <c r="B18" s="17" t="s">
        <v>26</v>
      </c>
      <c r="C18" s="17" t="s">
        <v>27</v>
      </c>
      <c r="D18" s="1" t="s">
        <v>24</v>
      </c>
      <c r="E18" s="18">
        <v>0.38800000000000001</v>
      </c>
      <c r="G18" s="19">
        <v>0</v>
      </c>
      <c r="H18" s="20">
        <f t="shared" ref="H18:H22" si="1">G18*$E18</f>
        <v>0</v>
      </c>
      <c r="K18" s="20">
        <v>0</v>
      </c>
    </row>
    <row r="19" spans="2:11" hidden="1" outlineLevel="1">
      <c r="B19" s="17" t="s">
        <v>26</v>
      </c>
      <c r="C19" s="17" t="s">
        <v>28</v>
      </c>
      <c r="D19" s="1" t="s">
        <v>24</v>
      </c>
      <c r="E19" s="18">
        <v>0.496</v>
      </c>
      <c r="G19" s="19">
        <v>0</v>
      </c>
      <c r="H19" s="20">
        <f t="shared" si="1"/>
        <v>0</v>
      </c>
      <c r="K19" s="20">
        <v>0</v>
      </c>
    </row>
    <row r="20" spans="2:11" hidden="1" outlineLevel="1">
      <c r="B20" s="17" t="s">
        <v>26</v>
      </c>
      <c r="C20" s="17" t="s">
        <v>29</v>
      </c>
      <c r="D20" s="1" t="s">
        <v>24</v>
      </c>
      <c r="E20" s="18">
        <v>0.68899999999999995</v>
      </c>
      <c r="G20" s="19">
        <v>0</v>
      </c>
      <c r="H20" s="20">
        <f t="shared" si="1"/>
        <v>0</v>
      </c>
      <c r="K20" s="20">
        <v>0</v>
      </c>
    </row>
    <row r="21" spans="2:11" hidden="1" outlineLevel="1">
      <c r="B21" s="17" t="s">
        <v>26</v>
      </c>
      <c r="C21" s="17" t="s">
        <v>30</v>
      </c>
      <c r="D21" s="1" t="s">
        <v>24</v>
      </c>
      <c r="E21" s="18">
        <v>0.88800000000000001</v>
      </c>
      <c r="G21" s="19">
        <v>0</v>
      </c>
      <c r="H21" s="20">
        <f t="shared" si="1"/>
        <v>0</v>
      </c>
      <c r="K21" s="20">
        <v>0</v>
      </c>
    </row>
    <row r="22" spans="2:11" hidden="1" outlineLevel="1">
      <c r="B22" s="17" t="s">
        <v>26</v>
      </c>
      <c r="C22" s="17" t="s">
        <v>31</v>
      </c>
      <c r="D22" s="1" t="s">
        <v>24</v>
      </c>
      <c r="E22" s="40">
        <v>1.4930000000000001</v>
      </c>
      <c r="G22" s="19">
        <v>0</v>
      </c>
      <c r="H22" s="41">
        <f t="shared" si="1"/>
        <v>0</v>
      </c>
      <c r="K22" s="41">
        <v>0</v>
      </c>
    </row>
    <row r="23" spans="2:11" hidden="1" outlineLevel="1">
      <c r="B23" s="17" t="s">
        <v>32</v>
      </c>
      <c r="C23" s="17" t="s">
        <v>27</v>
      </c>
      <c r="D23" s="1" t="s">
        <v>24</v>
      </c>
      <c r="E23" s="18">
        <v>0.38800000000000001</v>
      </c>
      <c r="G23" s="19">
        <v>0</v>
      </c>
      <c r="H23" s="20">
        <v>0</v>
      </c>
      <c r="K23" s="20">
        <v>0</v>
      </c>
    </row>
    <row r="24" spans="2:11" collapsed="1">
      <c r="B24" s="17" t="s">
        <v>32</v>
      </c>
      <c r="C24" s="17" t="s">
        <v>28</v>
      </c>
      <c r="D24" s="1" t="s">
        <v>24</v>
      </c>
      <c r="E24" s="18">
        <f>H24/G24</f>
        <v>0.496</v>
      </c>
      <c r="G24" s="19">
        <v>65252.620199999998</v>
      </c>
      <c r="H24" s="20">
        <v>32365.299619199999</v>
      </c>
      <c r="K24" s="20">
        <v>24273.974714399999</v>
      </c>
    </row>
    <row r="25" spans="2:11">
      <c r="B25" s="17" t="s">
        <v>32</v>
      </c>
      <c r="C25" s="17" t="s">
        <v>29</v>
      </c>
      <c r="D25" s="1" t="s">
        <v>24</v>
      </c>
      <c r="E25" s="18">
        <f t="shared" ref="E25:E26" si="2">H25/G25</f>
        <v>0.68899999999999995</v>
      </c>
      <c r="G25" s="19">
        <v>70321.827099999995</v>
      </c>
      <c r="H25" s="20">
        <v>48451.738871899994</v>
      </c>
      <c r="J25" s="42"/>
      <c r="K25" s="20">
        <v>36338.804153924997</v>
      </c>
    </row>
    <row r="26" spans="2:11" hidden="1" outlineLevel="1">
      <c r="B26" s="17" t="s">
        <v>32</v>
      </c>
      <c r="C26" s="17" t="s">
        <v>30</v>
      </c>
      <c r="D26" s="1" t="s">
        <v>24</v>
      </c>
      <c r="E26" s="18" t="e">
        <f t="shared" si="2"/>
        <v>#DIV/0!</v>
      </c>
      <c r="G26" s="19">
        <v>0</v>
      </c>
      <c r="H26" s="20">
        <v>0</v>
      </c>
      <c r="J26" s="42"/>
      <c r="K26" s="20">
        <v>0</v>
      </c>
    </row>
    <row r="27" spans="2:11" hidden="1" outlineLevel="1">
      <c r="B27" s="17" t="s">
        <v>32</v>
      </c>
      <c r="C27" s="17" t="s">
        <v>31</v>
      </c>
      <c r="D27" s="1" t="s">
        <v>24</v>
      </c>
      <c r="E27" s="40">
        <v>1.4930000000000001</v>
      </c>
      <c r="G27" s="19">
        <v>0</v>
      </c>
      <c r="H27" s="41">
        <v>0</v>
      </c>
      <c r="J27" s="42"/>
      <c r="K27" s="41">
        <v>0</v>
      </c>
    </row>
    <row r="28" spans="2:11" collapsed="1">
      <c r="B28" s="43" t="s">
        <v>20</v>
      </c>
      <c r="C28" s="43" t="s">
        <v>25</v>
      </c>
      <c r="D28" s="44"/>
      <c r="E28" s="45">
        <f>H28/G28</f>
        <v>0.59610819074384669</v>
      </c>
      <c r="F28" s="46"/>
      <c r="G28" s="47">
        <f>SUM(G18:G27)</f>
        <v>135574.4473</v>
      </c>
      <c r="H28" s="48">
        <f>SUM(H18:H27)</f>
        <v>80817.038491099986</v>
      </c>
      <c r="I28" s="46"/>
      <c r="J28" s="42"/>
      <c r="K28" s="48">
        <v>60612.778868324989</v>
      </c>
    </row>
    <row r="29" spans="2:11">
      <c r="B29" s="17" t="s">
        <v>20</v>
      </c>
      <c r="C29" s="17" t="s">
        <v>33</v>
      </c>
      <c r="D29" s="1" t="s">
        <v>34</v>
      </c>
      <c r="E29" s="49">
        <v>25790.260000000002</v>
      </c>
      <c r="G29" s="50">
        <v>1</v>
      </c>
      <c r="H29" s="20">
        <f>G29*$E29</f>
        <v>25790.260000000002</v>
      </c>
      <c r="J29" s="42"/>
      <c r="K29" s="20">
        <v>19342.695</v>
      </c>
    </row>
    <row r="30" spans="2:11">
      <c r="B30" s="17" t="s">
        <v>20</v>
      </c>
      <c r="C30" s="17" t="s">
        <v>35</v>
      </c>
      <c r="D30" s="1" t="s">
        <v>36</v>
      </c>
      <c r="E30" s="49">
        <f>IFERROR((H30/G30),0)</f>
        <v>0.5425862085029759</v>
      </c>
      <c r="G30" s="19">
        <v>2899.9940999999999</v>
      </c>
      <c r="H30" s="20">
        <v>1573.4968033999999</v>
      </c>
      <c r="K30" s="20">
        <v>1180.12260255</v>
      </c>
    </row>
    <row r="31" spans="2:11">
      <c r="B31" s="17" t="s">
        <v>20</v>
      </c>
      <c r="C31" s="17" t="s">
        <v>37</v>
      </c>
      <c r="D31" s="1" t="s">
        <v>36</v>
      </c>
      <c r="E31" s="49">
        <f>IFERROR((H31/G31),0)</f>
        <v>0.24577139011008198</v>
      </c>
      <c r="G31" s="19">
        <v>52500</v>
      </c>
      <c r="H31" s="20">
        <v>12902.997980779304</v>
      </c>
      <c r="K31" s="20">
        <v>9677.2484855844777</v>
      </c>
    </row>
    <row r="32" spans="2:11">
      <c r="B32" s="17" t="s">
        <v>20</v>
      </c>
      <c r="C32" s="17" t="s">
        <v>38</v>
      </c>
      <c r="D32" s="1" t="s">
        <v>39</v>
      </c>
      <c r="E32" s="49">
        <f>IFERROR((H32/G32),0)</f>
        <v>251.25</v>
      </c>
      <c r="G32" s="19">
        <v>80</v>
      </c>
      <c r="H32" s="20">
        <v>20100</v>
      </c>
      <c r="K32" s="20">
        <v>15075</v>
      </c>
    </row>
    <row r="33" spans="2:11" hidden="1" outlineLevel="1">
      <c r="B33" s="17" t="s">
        <v>20</v>
      </c>
      <c r="C33" s="17" t="s">
        <v>40</v>
      </c>
      <c r="D33" s="1" t="s">
        <v>39</v>
      </c>
      <c r="E33" s="49">
        <v>0</v>
      </c>
      <c r="G33" s="19">
        <v>52</v>
      </c>
      <c r="H33" s="20">
        <f>E33*G33</f>
        <v>0</v>
      </c>
      <c r="K33" s="20">
        <v>0</v>
      </c>
    </row>
    <row r="34" spans="2:11" collapsed="1">
      <c r="B34" s="17" t="s">
        <v>20</v>
      </c>
      <c r="C34" s="17" t="s">
        <v>41</v>
      </c>
      <c r="D34" s="1" t="s">
        <v>42</v>
      </c>
      <c r="E34" s="49">
        <v>332.59000000000003</v>
      </c>
      <c r="G34" s="19">
        <v>28</v>
      </c>
      <c r="H34" s="20">
        <f>G34*$E34</f>
        <v>9312.52</v>
      </c>
      <c r="K34" s="20">
        <v>6984.39</v>
      </c>
    </row>
    <row r="35" spans="2:11" hidden="1" outlineLevel="1">
      <c r="B35" s="17" t="s">
        <v>20</v>
      </c>
      <c r="C35" s="17" t="s">
        <v>43</v>
      </c>
      <c r="D35" s="1" t="s">
        <v>42</v>
      </c>
      <c r="E35" s="49">
        <v>450.17999999999995</v>
      </c>
      <c r="G35" s="19">
        <v>0</v>
      </c>
      <c r="H35" s="20">
        <f>G35*$E35</f>
        <v>0</v>
      </c>
      <c r="K35" s="20">
        <v>0</v>
      </c>
    </row>
    <row r="36" spans="2:11" collapsed="1">
      <c r="B36" s="22"/>
      <c r="C36" s="22"/>
      <c r="D36" s="23"/>
      <c r="E36" s="51"/>
      <c r="F36" s="25"/>
      <c r="G36" s="26"/>
      <c r="H36" s="38"/>
      <c r="K36" s="38"/>
    </row>
    <row r="37" spans="2:11">
      <c r="B37" s="9" t="s">
        <v>44</v>
      </c>
      <c r="C37" s="52"/>
      <c r="D37" s="10"/>
      <c r="E37" s="53"/>
      <c r="F37" s="12"/>
      <c r="G37" s="13"/>
      <c r="H37" s="14">
        <f>SUM(H28:H36,H16)</f>
        <v>268916.5535822793</v>
      </c>
      <c r="K37" s="14">
        <f>SUM(K28:K36,K16)</f>
        <v>201687.41518670949</v>
      </c>
    </row>
    <row r="38" spans="2:11" ht="6" customHeight="1">
      <c r="B38" s="17"/>
      <c r="C38" s="42"/>
      <c r="E38" s="18"/>
      <c r="G38" s="19"/>
      <c r="H38" s="20"/>
      <c r="K38" s="20"/>
    </row>
    <row r="39" spans="2:11" hidden="1" outlineLevel="1">
      <c r="B39" s="16" t="s">
        <v>45</v>
      </c>
      <c r="C39" s="42"/>
      <c r="E39" s="18"/>
      <c r="G39" s="19"/>
      <c r="H39" s="20"/>
      <c r="K39" s="20"/>
    </row>
    <row r="40" spans="2:11" hidden="1" outlineLevel="1">
      <c r="B40" s="17" t="s">
        <v>46</v>
      </c>
      <c r="C40" s="42"/>
      <c r="E40" s="18">
        <v>0</v>
      </c>
      <c r="G40" s="19">
        <v>20</v>
      </c>
      <c r="H40" s="20">
        <f>E40*G40</f>
        <v>0</v>
      </c>
      <c r="K40" s="20">
        <v>0</v>
      </c>
    </row>
    <row r="41" spans="2:11" hidden="1" outlineLevel="1">
      <c r="B41" s="17" t="s">
        <v>47</v>
      </c>
      <c r="C41" s="42"/>
      <c r="E41" s="18">
        <v>0</v>
      </c>
      <c r="G41" s="19">
        <v>35</v>
      </c>
      <c r="H41" s="20">
        <f>E41*G41</f>
        <v>0</v>
      </c>
      <c r="K41" s="20">
        <v>0</v>
      </c>
    </row>
    <row r="42" spans="2:11" hidden="1" outlineLevel="1">
      <c r="B42" s="17" t="s">
        <v>48</v>
      </c>
      <c r="C42" s="42"/>
      <c r="E42" s="18">
        <v>0</v>
      </c>
      <c r="G42" s="19"/>
      <c r="H42" s="20"/>
      <c r="K42" s="20"/>
    </row>
    <row r="43" spans="2:11" hidden="1" outlineLevel="1">
      <c r="B43" s="22" t="s">
        <v>49</v>
      </c>
      <c r="C43" s="54"/>
      <c r="D43" s="23"/>
      <c r="E43" s="24">
        <v>0</v>
      </c>
      <c r="F43" s="25"/>
      <c r="G43" s="26"/>
      <c r="H43" s="38"/>
      <c r="K43" s="38"/>
    </row>
    <row r="44" spans="2:11" hidden="1" outlineLevel="1">
      <c r="B44" s="9" t="s">
        <v>45</v>
      </c>
      <c r="C44" s="9"/>
      <c r="D44" s="10"/>
      <c r="E44" s="53"/>
      <c r="F44" s="12"/>
      <c r="G44" s="13"/>
      <c r="H44" s="14">
        <f>SUM(H40:H43)</f>
        <v>0</v>
      </c>
      <c r="K44" s="14">
        <f>SUM(K40:K43)</f>
        <v>0</v>
      </c>
    </row>
    <row r="45" spans="2:11" hidden="1" outlineLevel="1">
      <c r="B45" s="17"/>
      <c r="C45" s="42"/>
      <c r="E45" s="18"/>
      <c r="G45" s="19"/>
      <c r="H45" s="20"/>
      <c r="K45" s="20"/>
    </row>
    <row r="46" spans="2:11" collapsed="1">
      <c r="B46" s="55" t="s">
        <v>50</v>
      </c>
      <c r="C46" s="56"/>
      <c r="D46" s="57"/>
      <c r="E46" s="58"/>
      <c r="F46" s="59"/>
      <c r="G46" s="60"/>
      <c r="H46" s="61">
        <f>H37+H12+H7+H6+H44</f>
        <v>1412227.0790492792</v>
      </c>
      <c r="K46" s="61">
        <f>K37+K12+K7+K6+K44</f>
        <v>1059170.3092869595</v>
      </c>
    </row>
    <row r="47" spans="2:11" ht="6" customHeight="1">
      <c r="B47" s="17"/>
      <c r="C47" s="42"/>
      <c r="E47" s="18"/>
      <c r="G47" s="19"/>
      <c r="H47" s="20"/>
      <c r="K47" s="20"/>
    </row>
    <row r="48" spans="2:11">
      <c r="B48" s="52" t="s">
        <v>51</v>
      </c>
      <c r="C48" s="9" t="s">
        <v>52</v>
      </c>
      <c r="D48" s="10" t="s">
        <v>53</v>
      </c>
      <c r="E48" s="11">
        <v>385.29</v>
      </c>
      <c r="F48" s="62"/>
      <c r="G48" s="63">
        <v>55.394539999999999</v>
      </c>
      <c r="H48" s="14">
        <f>G48*$E48</f>
        <v>21342.962316600002</v>
      </c>
      <c r="K48" s="14">
        <v>16007.221737450001</v>
      </c>
    </row>
    <row r="49" spans="2:12">
      <c r="B49" s="52" t="s">
        <v>54</v>
      </c>
      <c r="C49" s="9"/>
      <c r="D49" s="10"/>
      <c r="E49" s="11">
        <v>60.4</v>
      </c>
      <c r="F49" s="62"/>
      <c r="G49" s="63">
        <f>G48</f>
        <v>55.394539999999999</v>
      </c>
      <c r="H49" s="14">
        <f>G49*$E49</f>
        <v>3345.8302159999998</v>
      </c>
      <c r="K49" s="14">
        <v>2509.3726619999998</v>
      </c>
    </row>
    <row r="50" spans="2:12" hidden="1" outlineLevel="1">
      <c r="B50" s="52" t="s">
        <v>55</v>
      </c>
      <c r="C50" s="9"/>
      <c r="D50" s="10"/>
      <c r="E50" s="15"/>
      <c r="F50" s="64"/>
      <c r="G50" s="65"/>
      <c r="H50" s="14">
        <v>0</v>
      </c>
      <c r="K50" s="14">
        <v>0</v>
      </c>
    </row>
    <row r="51" spans="2:12" collapsed="1">
      <c r="B51" s="17"/>
      <c r="C51" s="17"/>
      <c r="G51" s="19"/>
      <c r="H51" s="66"/>
      <c r="K51" s="66"/>
    </row>
    <row r="52" spans="2:12">
      <c r="B52" s="67" t="s">
        <v>56</v>
      </c>
      <c r="C52" s="46"/>
      <c r="D52" s="44"/>
      <c r="E52" s="44"/>
      <c r="F52" s="46"/>
      <c r="G52" s="47"/>
      <c r="H52" s="61">
        <f>H46+H48+H50+H49</f>
        <v>1436915.8715818792</v>
      </c>
      <c r="K52" s="61">
        <f>K46+K48+K50+K49</f>
        <v>1077686.9036864094</v>
      </c>
      <c r="L52" s="68">
        <f>K52/H52</f>
        <v>0.75</v>
      </c>
    </row>
    <row r="53" spans="2:12" ht="6" customHeight="1">
      <c r="G53" s="69"/>
      <c r="H53" s="70"/>
    </row>
    <row r="54" spans="2:12">
      <c r="B54" t="s">
        <v>57</v>
      </c>
      <c r="G54" s="71">
        <v>78</v>
      </c>
      <c r="H54" s="72">
        <f>G54</f>
        <v>78</v>
      </c>
    </row>
    <row r="55" spans="2:12">
      <c r="B55" t="s">
        <v>58</v>
      </c>
      <c r="G55" s="71">
        <f>ROUNDUP(G56*G54,0)</f>
        <v>55</v>
      </c>
      <c r="H55" s="73">
        <f>G55</f>
        <v>55</v>
      </c>
    </row>
    <row r="56" spans="2:12">
      <c r="B56" t="s">
        <v>59</v>
      </c>
      <c r="G56" s="74">
        <v>0.7</v>
      </c>
      <c r="H56" s="75">
        <f>G56</f>
        <v>0.7</v>
      </c>
    </row>
    <row r="57" spans="2:12" ht="6.75" customHeight="1">
      <c r="G57" s="71"/>
      <c r="H57" s="73"/>
    </row>
    <row r="58" spans="2:12" hidden="1" outlineLevel="1">
      <c r="G58" s="76"/>
      <c r="H58" s="77"/>
    </row>
    <row r="59" spans="2:12" collapsed="1">
      <c r="B59" t="s">
        <v>60</v>
      </c>
      <c r="G59" s="78"/>
      <c r="H59" s="79">
        <f>H46/H54</f>
        <v>18105.475372426656</v>
      </c>
    </row>
    <row r="60" spans="2:12">
      <c r="B60" t="s">
        <v>61</v>
      </c>
      <c r="G60" s="78"/>
      <c r="H60" s="79">
        <f>H46/G16</f>
        <v>12.998854859381012</v>
      </c>
      <c r="K60" s="80"/>
    </row>
    <row r="61" spans="2:12">
      <c r="G61" s="78"/>
    </row>
    <row r="62" spans="2:12">
      <c r="B62" t="s">
        <v>62</v>
      </c>
      <c r="G62" s="81">
        <f>G31+G30+G28</f>
        <v>190974.44140000001</v>
      </c>
    </row>
    <row r="63" spans="2:12">
      <c r="B63" t="s">
        <v>63</v>
      </c>
      <c r="G63" s="81">
        <f>G62/5280</f>
        <v>36.169401780303033</v>
      </c>
    </row>
  </sheetData>
  <pageMargins left="0.7" right="0.7" top="0.75" bottom="0.75" header="0.3" footer="0.3"/>
  <pageSetup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941416109A343A8B944C31AC0CE2B" ma:contentTypeVersion="16" ma:contentTypeDescription="Create a new document." ma:contentTypeScope="" ma:versionID="142ab36648a98221a0e2ba7df9dcfec5">
  <xsd:schema xmlns:xsd="http://www.w3.org/2001/XMLSchema" xmlns:xs="http://www.w3.org/2001/XMLSchema" xmlns:p="http://schemas.microsoft.com/office/2006/metadata/properties" xmlns:ns2="e368c3ce-e815-466d-8b20-e8fe13913104" xmlns:ns3="9f58953a-5ac2-4d4b-811f-c4e2542b455d" targetNamespace="http://schemas.microsoft.com/office/2006/metadata/properties" ma:root="true" ma:fieldsID="f9d2ebe902db13a2f14a7a7e3a32f74e" ns2:_="" ns3:_="">
    <xsd:import namespace="e368c3ce-e815-466d-8b20-e8fe13913104"/>
    <xsd:import namespace="9f58953a-5ac2-4d4b-811f-c4e2542b4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8c3ce-e815-466d-8b20-e8fe13913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f7ee94d-42a4-434c-b57d-2307821e6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953a-5ac2-4d4b-811f-c4e2542b4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15697b-ca46-4d49-8745-421303db63c9}" ma:internalName="TaxCatchAll" ma:showField="CatchAllData" ma:web="9f58953a-5ac2-4d4b-811f-c4e2542b4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68c3ce-e815-466d-8b20-e8fe13913104">
      <Terms xmlns="http://schemas.microsoft.com/office/infopath/2007/PartnerControls"/>
    </lcf76f155ced4ddcb4097134ff3c332f>
    <TaxCatchAll xmlns="9f58953a-5ac2-4d4b-811f-c4e2542b455d" xsi:nil="true"/>
  </documentManagement>
</p:properties>
</file>

<file path=customXml/itemProps1.xml><?xml version="1.0" encoding="utf-8"?>
<ds:datastoreItem xmlns:ds="http://schemas.openxmlformats.org/officeDocument/2006/customXml" ds:itemID="{6843D4BA-BF4A-4145-86EC-6F521B7E839E}"/>
</file>

<file path=customXml/itemProps2.xml><?xml version="1.0" encoding="utf-8"?>
<ds:datastoreItem xmlns:ds="http://schemas.openxmlformats.org/officeDocument/2006/customXml" ds:itemID="{EA47381D-1496-4DDB-9F0A-D5E184CF5D09}"/>
</file>

<file path=customXml/itemProps3.xml><?xml version="1.0" encoding="utf-8"?>
<ds:datastoreItem xmlns:ds="http://schemas.openxmlformats.org/officeDocument/2006/customXml" ds:itemID="{97707033-0E2D-43F0-A7C5-22BD78CA6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Kappell</dc:creator>
  <cp:keywords/>
  <dc:description/>
  <cp:lastModifiedBy>Bernie Acre</cp:lastModifiedBy>
  <cp:revision/>
  <dcterms:created xsi:type="dcterms:W3CDTF">2023-07-10T21:10:34Z</dcterms:created>
  <dcterms:modified xsi:type="dcterms:W3CDTF">2023-07-11T18:46:13Z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0x010100201941416109A343A8B944C31AC0CE2B</vt:lpwstr>
  </property>
  <property fmtid="{D5CDD505-2E9C-101B-9397-08002B2CF9AE}" pid="3" name="MediaServiceImageTags">
    <vt:lpwstr/>
  </property>
</Properties>
</file>