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 (2023)/South Sidney/"/>
    </mc:Choice>
  </mc:AlternateContent>
  <xr:revisionPtr revIDLastSave="2" documentId="8_{C5F12815-FE80-4F2B-8036-2E4D03FEC114}" xr6:coauthVersionLast="47" xr6:coauthVersionMax="47" xr10:uidLastSave="{ACE313C6-99E4-42FC-BE17-CCB83DEE5387}"/>
  <bookViews>
    <workbookView xWindow="-120" yWindow="-120" windowWidth="38640" windowHeight="15840" xr2:uid="{BF8E5ED5-1B29-4C7A-9020-8DEB5D64B208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28" i="1" s="1"/>
  <c r="D10" i="1"/>
  <c r="D29" i="1" s="1"/>
  <c r="E22" i="1"/>
  <c r="E25" i="1" s="1"/>
  <c r="K22" i="1"/>
  <c r="K25" i="1" s="1"/>
  <c r="M22" i="1"/>
  <c r="M25" i="1" s="1"/>
  <c r="S22" i="1"/>
  <c r="S25" i="1" s="1"/>
  <c r="U22" i="1"/>
  <c r="U25" i="1" s="1"/>
  <c r="AA22" i="1"/>
  <c r="AA25" i="1" s="1"/>
  <c r="AC22" i="1"/>
  <c r="AC25" i="1" s="1"/>
  <c r="D22" i="1"/>
  <c r="D25" i="1" s="1"/>
  <c r="F22" i="1"/>
  <c r="F25" i="1" s="1"/>
  <c r="L22" i="1"/>
  <c r="L25" i="1" s="1"/>
  <c r="N22" i="1"/>
  <c r="N25" i="1" s="1"/>
  <c r="T22" i="1"/>
  <c r="T25" i="1" s="1"/>
  <c r="V22" i="1"/>
  <c r="V25" i="1" s="1"/>
  <c r="AB22" i="1"/>
  <c r="AB25" i="1" s="1"/>
  <c r="AD22" i="1"/>
  <c r="AD25" i="1" s="1"/>
  <c r="AG22" i="1"/>
  <c r="AG25" i="1" s="1"/>
  <c r="G22" i="1"/>
  <c r="G25" i="1" s="1"/>
  <c r="H22" i="1"/>
  <c r="I22" i="1"/>
  <c r="J22" i="1"/>
  <c r="O22" i="1"/>
  <c r="O25" i="1" s="1"/>
  <c r="P22" i="1"/>
  <c r="Q22" i="1"/>
  <c r="R22" i="1"/>
  <c r="W22" i="1"/>
  <c r="W25" i="1" s="1"/>
  <c r="X22" i="1"/>
  <c r="Y22" i="1"/>
  <c r="Z22" i="1"/>
  <c r="AE22" i="1"/>
  <c r="AE25" i="1" s="1"/>
  <c r="AF22" i="1"/>
  <c r="AH22" i="1"/>
  <c r="H25" i="1"/>
  <c r="P25" i="1"/>
  <c r="X25" i="1"/>
  <c r="AF25" i="1"/>
  <c r="I25" i="1"/>
  <c r="J25" i="1"/>
  <c r="Q25" i="1"/>
  <c r="R25" i="1"/>
  <c r="Y25" i="1"/>
  <c r="Z25" i="1"/>
  <c r="AH25" i="1"/>
  <c r="D30" i="1"/>
  <c r="D31" i="1"/>
  <c r="D32" i="1" l="1"/>
  <c r="D13" i="1"/>
  <c r="D15" i="1" l="1"/>
  <c r="D16" i="1" s="1"/>
  <c r="D34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<sst xmlns="http://schemas.openxmlformats.org/spreadsheetml/2006/main" count="89" uniqueCount="54">
  <si>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ALLO Cash Flow</t>
  </si>
  <si>
    <t>Grant Support</t>
  </si>
  <si>
    <t>Total Capex</t>
  </si>
  <si>
    <t>Transport Costs</t>
  </si>
  <si>
    <t>Network Costs</t>
  </si>
  <si>
    <t>Installation Costs</t>
  </si>
  <si>
    <t>Passing Costs</t>
  </si>
  <si>
    <t>Year 30</t>
  </si>
  <si>
    <t>Year 29</t>
  </si>
  <si>
    <t>Year 28</t>
  </si>
  <si>
    <t>Year 27</t>
  </si>
  <si>
    <t>Year 26</t>
  </si>
  <si>
    <t>Year 25</t>
  </si>
  <si>
    <t>Year 24</t>
  </si>
  <si>
    <t>Year 23</t>
  </si>
  <si>
    <t>Year 22</t>
  </si>
  <si>
    <t>Year 21</t>
  </si>
  <si>
    <t>Year 20</t>
  </si>
  <si>
    <t>Year 19</t>
  </si>
  <si>
    <t>Year 18</t>
  </si>
  <si>
    <t>Year 17</t>
  </si>
  <si>
    <t>Year 16</t>
  </si>
  <si>
    <t>Year 15</t>
  </si>
  <si>
    <t>Year 14</t>
  </si>
  <si>
    <t>Year 13</t>
  </si>
  <si>
    <t>Year 12</t>
  </si>
  <si>
    <t>Year 11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</si>
  <si>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</si>
  <si>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</si>
  <si>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</si>
  <si>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</si>
  <si>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</si>
  <si>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</si>
  <si>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</si>
  <si>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</si>
  <si>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Year 2</t>
  </si>
  <si>
    <t>Year 1</t>
  </si>
  <si>
    <t>Year 0</t>
  </si>
  <si>
    <t>Cap Ex &amp; Cash Flow Summary</t>
  </si>
  <si>
    <t>EBITDA</t>
  </si>
  <si>
    <t>SG&amp;A</t>
  </si>
  <si>
    <t>Gross Margin</t>
  </si>
  <si>
    <t>Cost of Sales</t>
  </si>
  <si>
    <t>Revenue</t>
  </si>
  <si>
    <t>ALLO Financials in Community</t>
  </si>
  <si>
    <t>Grant Amount Requested</t>
  </si>
  <si>
    <t>Allo Coverage of Project Costs</t>
  </si>
  <si>
    <t>Assumed Allo Coverage Amount per Passing</t>
  </si>
  <si>
    <t>Total Project Cost</t>
  </si>
  <si>
    <t>Cap Ex Project Spend</t>
  </si>
  <si>
    <t>Take Rate</t>
  </si>
  <si>
    <t>Businesses Passed</t>
  </si>
  <si>
    <t>Households Passed</t>
  </si>
  <si>
    <t>Bridge Model - South Sidney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</si>
</sst>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8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 applyAlignment="1">
      <alignment horizontal="left" indent="1"/>
    </xf>
    <xf numFmtId="164" fontId="2" fillId="2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/>
    <xf numFmtId="164" fontId="0" fillId="3" borderId="4" xfId="1" applyNumberFormat="1" applyFont="1" applyFill="1" applyBorder="1"/>
    <xf numFmtId="165" fontId="0" fillId="0" borderId="0" xfId="2" applyNumberFormat="1" applyFont="1"/>
    <xf numFmtId="0" fontId="3" fillId="0" borderId="0" xfId="0" applyFont="1"/>
    <xf numFmtId="164" fontId="3" fillId="0" borderId="0" xfId="1" applyNumberFormat="1" applyFont="1" applyAlignment="1">
      <alignment horizontal="left" indent="1"/>
    </xf>
    <xf numFmtId="9" fontId="4" fillId="4" borderId="0" xfId="3" applyFont="1" applyFill="1"/>
    <xf numFmtId="165" fontId="2" fillId="3" borderId="4" xfId="2" applyNumberFormat="1" applyFont="1" applyFill="1" applyBorder="1"/>
    <xf numFmtId="165" fontId="4" fillId="4" borderId="0" xfId="2" applyNumberFormat="1" applyFont="1" applyFill="1"/>
    <xf numFmtId="164" fontId="2" fillId="0" borderId="0" xfId="1" applyNumberFormat="1" applyFont="1" applyAlignment="1">
      <alignment horizontal="left"/>
    </xf>
    <xf numFmtId="9" fontId="0" fillId="0" borderId="0" xfId="3" applyFont="1"/>
    <xf numFmtId="164" fontId="4" fillId="4" borderId="0" xfId="1" applyNumberFormat="1" applyFont="1" applyFill="1"/>
    <xf numFmtId="164" fontId="5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1" defaultTableStyle="TableStyleMedium2" defaultPivotStyle="PivotStyleLight16">
    <tableStyle name="Invisible" pivot="0" table="0" count="0" xr9:uid="{031C4B55-B091-403A-A5B0-AC2AE95FF84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142987</xdr:colOff>
      <xdr:row>1</xdr:row>
      <xdr:rowOff>85541</xdr:rowOff>
    </xdr:from>
    <xdr:ext cx="1279413" cy="724084"/>
    <xdr:pic>
      <xdr:nvPicPr>
        <xdr:cNvPr id="2" name="Picture 1">
          <a:extLst>
            <a:ext uri="{FF2B5EF4-FFF2-40B4-BE49-F238E27FC236}">
              <a16:creationId xmlns:a16="http://schemas.microsoft.com/office/drawing/2014/main" id="{2A436B20-CD03-46E0-86F1-1D28BB695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587" y="276041"/>
          <a:ext cx="1279413" cy="724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5CF37-E8CC-49B8-A677-473B2343FB77}">
  <sheetPr>
    <pageSetUpPr fitToPage="1"/>
  </sheetPr>
  <dimension ref="B1:AH36"/>
  <sheetViews>
    <sheetView showGridLines="0" tabSelected="1" zoomScaleNormal="100" workbookViewId="0">
      <selection activeCell="L12" sqref="L12"/>
    </sheetView>
  </sheetViews>
  <sheetFormatPr defaultColWidth="9.140625" defaultRowHeight="15" x14ac:dyDescent="0.25"/>
  <cols>
    <col min="1" max="1" width="3" style="1" customWidth="1"/>
    <col min="2" max="2" width="34.5703125" style="1" customWidth="1"/>
    <col min="3" max="3" width="8" style="1" bestFit="1" customWidth="1"/>
    <col min="4" max="4" width="11.5703125" style="1" bestFit="1" customWidth="1"/>
    <col min="5" max="34" width="11.140625" style="1" bestFit="1" customWidth="1"/>
    <col min="35" max="364" width="10.42578125" style="1" bestFit="1" customWidth="1"/>
    <col min="365" max="16384" width="9.140625" style="1"/>
  </cols>
  <sheetData>
    <row r="1" spans="2:7" customFormat="1" x14ac:dyDescent="0.25"/>
    <row r="2" spans="2:7" ht="33.75" x14ac:dyDescent="0.5">
      <c r="B2" s="20" t="s">
        <v>53</v>
      </c>
    </row>
    <row r="4" spans="2:7" x14ac:dyDescent="0.25">
      <c r="B4" s="1" t="s">
        <v>52</v>
      </c>
      <c r="C4" s="19">
        <v>36</v>
      </c>
    </row>
    <row r="5" spans="2:7" x14ac:dyDescent="0.25">
      <c r="B5" s="1" t="s">
        <v>51</v>
      </c>
      <c r="C5" s="19">
        <v>4</v>
      </c>
    </row>
    <row r="6" spans="2:7" x14ac:dyDescent="0.25">
      <c r="B6" s="1" t="s">
        <v>50</v>
      </c>
      <c r="C6" s="14">
        <v>0.75</v>
      </c>
      <c r="G6" s="18"/>
    </row>
    <row r="8" spans="2:7" x14ac:dyDescent="0.25">
      <c r="B8" s="17" t="s">
        <v>49</v>
      </c>
    </row>
    <row r="9" spans="2:7" x14ac:dyDescent="0.25">
      <c r="B9" s="7" t="s">
        <v>6</v>
      </c>
      <c r="C9" s="16">
        <v>5742.1844915181191</v>
      </c>
      <c r="D9" s="11">
        <f>+(C4+C5)*C9</f>
        <v>229687.37966072478</v>
      </c>
    </row>
    <row r="10" spans="2:7" x14ac:dyDescent="0.25">
      <c r="B10" s="7" t="s">
        <v>5</v>
      </c>
      <c r="C10" s="16">
        <v>1150</v>
      </c>
      <c r="D10" s="11">
        <f>(C10+C5)*C4*C6</f>
        <v>31158</v>
      </c>
    </row>
    <row r="11" spans="2:7" x14ac:dyDescent="0.25">
      <c r="B11" s="7" t="s">
        <v>4</v>
      </c>
      <c r="D11" s="16">
        <v>1000</v>
      </c>
    </row>
    <row r="12" spans="2:7" x14ac:dyDescent="0.25">
      <c r="B12" s="7" t="s">
        <v>3</v>
      </c>
      <c r="D12" s="16">
        <v>0</v>
      </c>
      <c r="E12" s="4"/>
    </row>
    <row r="13" spans="2:7" x14ac:dyDescent="0.25">
      <c r="B13" s="9" t="s">
        <v>48</v>
      </c>
      <c r="C13" s="10"/>
      <c r="D13" s="15">
        <f>SUM(D9:D12)</f>
        <v>261845.37966072478</v>
      </c>
    </row>
    <row r="14" spans="2:7" customFormat="1" x14ac:dyDescent="0.25">
      <c r="B14" s="13" t="s">
        <v>47</v>
      </c>
      <c r="C14" s="12"/>
      <c r="D14" s="14">
        <v>0.25</v>
      </c>
    </row>
    <row r="15" spans="2:7" customFormat="1" x14ac:dyDescent="0.25">
      <c r="B15" s="13" t="s">
        <v>46</v>
      </c>
      <c r="C15" s="12"/>
      <c r="D15" s="11">
        <f>D13*D14</f>
        <v>65461.344915181195</v>
      </c>
    </row>
    <row r="16" spans="2:7" x14ac:dyDescent="0.25">
      <c r="B16" s="9" t="s">
        <v>45</v>
      </c>
      <c r="C16" s="10"/>
      <c r="D16" s="9">
        <f>D13-D15</f>
        <v>196384.03474554358</v>
      </c>
    </row>
    <row r="17" spans="2:34" customFormat="1" x14ac:dyDescent="0.25"/>
    <row r="18" spans="2:34" x14ac:dyDescent="0.25">
      <c r="B18" s="3" t="s">
        <v>44</v>
      </c>
      <c r="D18" s="8" t="s">
        <v>37</v>
      </c>
      <c r="E18" s="8" t="s">
        <v>36</v>
      </c>
      <c r="F18" s="8" t="s">
        <v>35</v>
      </c>
      <c r="G18" s="8" t="s">
        <v>34</v>
      </c>
      <c r="H18" s="8" t="s">
        <v>33</v>
      </c>
      <c r="I18" s="8" t="s">
        <v>32</v>
      </c>
      <c r="J18" s="8" t="s">
        <v>31</v>
      </c>
      <c r="K18" s="8" t="s">
        <v>30</v>
      </c>
      <c r="L18" s="8" t="s">
        <v>29</v>
      </c>
      <c r="M18" s="8" t="s">
        <v>28</v>
      </c>
      <c r="N18" s="8" t="s">
        <v>27</v>
      </c>
      <c r="O18" s="8" t="s">
        <v>26</v>
      </c>
      <c r="P18" s="8" t="s">
        <v>25</v>
      </c>
      <c r="Q18" s="8" t="s">
        <v>24</v>
      </c>
      <c r="R18" s="8" t="s">
        <v>23</v>
      </c>
      <c r="S18" s="8" t="s">
        <v>22</v>
      </c>
      <c r="T18" s="8" t="s">
        <v>21</v>
      </c>
      <c r="U18" s="8" t="s">
        <v>20</v>
      </c>
      <c r="V18" s="8" t="s">
        <v>19</v>
      </c>
      <c r="W18" s="8" t="s">
        <v>18</v>
      </c>
      <c r="X18" s="8" t="s">
        <v>17</v>
      </c>
      <c r="Y18" s="8" t="s">
        <v>16</v>
      </c>
      <c r="Z18" s="8" t="s">
        <v>15</v>
      </c>
      <c r="AA18" s="8" t="s">
        <v>14</v>
      </c>
      <c r="AB18" s="8" t="s">
        <v>13</v>
      </c>
      <c r="AC18" s="8" t="s">
        <v>12</v>
      </c>
      <c r="AD18" s="8" t="s">
        <v>11</v>
      </c>
      <c r="AE18" s="8" t="s">
        <v>10</v>
      </c>
      <c r="AF18" s="8" t="s">
        <v>9</v>
      </c>
      <c r="AG18" s="8" t="s">
        <v>8</v>
      </c>
      <c r="AH18" s="8" t="s">
        <v>7</v>
      </c>
    </row>
    <row r="19" spans="2:34" customFormat="1" ht="5.0999999999999996" customHeight="1" x14ac:dyDescent="0.25"/>
    <row r="20" spans="2:34" x14ac:dyDescent="0.25">
      <c r="B20" s="7" t="s">
        <v>43</v>
      </c>
      <c r="D20" s="1">
        <v>0</v>
      </c>
      <c r="E20" s="1">
        <v>7800</v>
      </c>
      <c r="F20" s="1">
        <v>22200</v>
      </c>
      <c r="G20" s="1">
        <v>28800</v>
      </c>
      <c r="H20" s="1">
        <v>28800</v>
      </c>
      <c r="I20" s="1">
        <v>28800</v>
      </c>
      <c r="J20" s="1">
        <v>28800</v>
      </c>
      <c r="K20" s="1">
        <v>28800</v>
      </c>
      <c r="L20" s="1">
        <v>28800</v>
      </c>
      <c r="M20" s="1">
        <v>28800</v>
      </c>
      <c r="N20" s="1">
        <v>28800</v>
      </c>
      <c r="O20" s="1">
        <v>28800</v>
      </c>
      <c r="P20" s="1">
        <v>28800</v>
      </c>
      <c r="Q20" s="1">
        <v>28800</v>
      </c>
      <c r="R20" s="1">
        <v>28800</v>
      </c>
      <c r="S20" s="1">
        <v>28800</v>
      </c>
      <c r="T20" s="1">
        <v>28800</v>
      </c>
      <c r="U20" s="1">
        <v>28800</v>
      </c>
      <c r="V20" s="1">
        <v>28800</v>
      </c>
      <c r="W20" s="1">
        <v>28800</v>
      </c>
      <c r="X20" s="1">
        <v>28800</v>
      </c>
      <c r="Y20" s="1">
        <v>28800</v>
      </c>
      <c r="Z20" s="1">
        <v>28800</v>
      </c>
      <c r="AA20" s="1">
        <v>28800</v>
      </c>
      <c r="AB20" s="1">
        <v>28800</v>
      </c>
      <c r="AC20" s="1">
        <v>28800</v>
      </c>
      <c r="AD20" s="1">
        <v>28800</v>
      </c>
      <c r="AE20" s="1">
        <v>28800</v>
      </c>
      <c r="AF20" s="1">
        <v>28800</v>
      </c>
      <c r="AG20" s="1">
        <v>28800</v>
      </c>
      <c r="AH20" s="1">
        <v>28800</v>
      </c>
    </row>
    <row r="21" spans="2:34" x14ac:dyDescent="0.25">
      <c r="B21" s="7" t="s">
        <v>42</v>
      </c>
      <c r="D21" s="1">
        <v>0</v>
      </c>
      <c r="E21" s="1">
        <v>7200</v>
      </c>
      <c r="F21" s="1">
        <v>7200</v>
      </c>
      <c r="G21" s="1">
        <v>7200</v>
      </c>
      <c r="H21" s="1">
        <v>7200</v>
      </c>
      <c r="I21" s="1">
        <v>7200</v>
      </c>
      <c r="J21" s="1">
        <v>7200</v>
      </c>
      <c r="K21" s="1">
        <v>7200</v>
      </c>
      <c r="L21" s="1">
        <v>7200</v>
      </c>
      <c r="M21" s="1">
        <v>7200</v>
      </c>
      <c r="N21" s="1">
        <v>7200</v>
      </c>
      <c r="O21" s="1">
        <v>7200</v>
      </c>
      <c r="P21" s="1">
        <v>7200</v>
      </c>
      <c r="Q21" s="1">
        <v>7200</v>
      </c>
      <c r="R21" s="1">
        <v>7200</v>
      </c>
      <c r="S21" s="1">
        <v>7200</v>
      </c>
      <c r="T21" s="1">
        <v>7200</v>
      </c>
      <c r="U21" s="1">
        <v>7200</v>
      </c>
      <c r="V21" s="1">
        <v>7200</v>
      </c>
      <c r="W21" s="1">
        <v>7200</v>
      </c>
      <c r="X21" s="1">
        <v>7200</v>
      </c>
      <c r="Y21" s="1">
        <v>7200</v>
      </c>
      <c r="Z21" s="1">
        <v>7200</v>
      </c>
      <c r="AA21" s="1">
        <v>7200</v>
      </c>
      <c r="AB21" s="1">
        <v>7200</v>
      </c>
      <c r="AC21" s="1">
        <v>7200</v>
      </c>
      <c r="AD21" s="1">
        <v>7200</v>
      </c>
      <c r="AE21" s="1">
        <v>7200</v>
      </c>
      <c r="AF21" s="1">
        <v>7200</v>
      </c>
      <c r="AG21" s="1">
        <v>600</v>
      </c>
      <c r="AH21" s="1">
        <v>0</v>
      </c>
    </row>
    <row r="22" spans="2:34" x14ac:dyDescent="0.25">
      <c r="B22" s="3" t="s">
        <v>41</v>
      </c>
      <c r="C22" s="3"/>
      <c r="D22" s="6">
        <f t="shared" ref="D22:AH22" si="0">+D20-D21</f>
        <v>0</v>
      </c>
      <c r="E22" s="6">
        <f t="shared" si="0"/>
        <v>600</v>
      </c>
      <c r="F22" s="6">
        <f t="shared" si="0"/>
        <v>15000</v>
      </c>
      <c r="G22" s="6">
        <f t="shared" si="0"/>
        <v>21600</v>
      </c>
      <c r="H22" s="6">
        <f t="shared" si="0"/>
        <v>21600</v>
      </c>
      <c r="I22" s="6">
        <f t="shared" si="0"/>
        <v>21600</v>
      </c>
      <c r="J22" s="6">
        <f t="shared" si="0"/>
        <v>21600</v>
      </c>
      <c r="K22" s="6">
        <f t="shared" si="0"/>
        <v>21600</v>
      </c>
      <c r="L22" s="6">
        <f t="shared" si="0"/>
        <v>21600</v>
      </c>
      <c r="M22" s="6">
        <f t="shared" si="0"/>
        <v>21600</v>
      </c>
      <c r="N22" s="6">
        <f t="shared" si="0"/>
        <v>21600</v>
      </c>
      <c r="O22" s="6">
        <f t="shared" si="0"/>
        <v>21600</v>
      </c>
      <c r="P22" s="6">
        <f t="shared" si="0"/>
        <v>21600</v>
      </c>
      <c r="Q22" s="6">
        <f t="shared" si="0"/>
        <v>21600</v>
      </c>
      <c r="R22" s="6">
        <f t="shared" si="0"/>
        <v>21600</v>
      </c>
      <c r="S22" s="6">
        <f t="shared" si="0"/>
        <v>21600</v>
      </c>
      <c r="T22" s="6">
        <f t="shared" si="0"/>
        <v>21600</v>
      </c>
      <c r="U22" s="6">
        <f t="shared" si="0"/>
        <v>21600</v>
      </c>
      <c r="V22" s="6">
        <f t="shared" si="0"/>
        <v>21600</v>
      </c>
      <c r="W22" s="6">
        <f t="shared" si="0"/>
        <v>21600</v>
      </c>
      <c r="X22" s="6">
        <f t="shared" si="0"/>
        <v>21600</v>
      </c>
      <c r="Y22" s="6">
        <f t="shared" si="0"/>
        <v>21600</v>
      </c>
      <c r="Z22" s="6">
        <f t="shared" si="0"/>
        <v>21600</v>
      </c>
      <c r="AA22" s="6">
        <f t="shared" si="0"/>
        <v>21600</v>
      </c>
      <c r="AB22" s="6">
        <f t="shared" si="0"/>
        <v>21600</v>
      </c>
      <c r="AC22" s="6">
        <f t="shared" si="0"/>
        <v>21600</v>
      </c>
      <c r="AD22" s="6">
        <f t="shared" si="0"/>
        <v>21600</v>
      </c>
      <c r="AE22" s="6">
        <f t="shared" si="0"/>
        <v>21600</v>
      </c>
      <c r="AF22" s="6">
        <f t="shared" si="0"/>
        <v>21600</v>
      </c>
      <c r="AG22" s="6">
        <f t="shared" si="0"/>
        <v>28200</v>
      </c>
      <c r="AH22" s="6">
        <f t="shared" si="0"/>
        <v>28800</v>
      </c>
    </row>
    <row r="23" spans="2:34" ht="5.0999999999999996" customHeight="1" x14ac:dyDescent="0.25"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2:34" x14ac:dyDescent="0.25">
      <c r="B24" s="7" t="s">
        <v>40</v>
      </c>
      <c r="D24" s="1">
        <v>0</v>
      </c>
      <c r="E24" s="1">
        <v>9075</v>
      </c>
      <c r="F24" s="1">
        <v>9075</v>
      </c>
      <c r="G24" s="1">
        <v>9075</v>
      </c>
      <c r="H24" s="1">
        <v>9075</v>
      </c>
      <c r="I24" s="1">
        <v>9075</v>
      </c>
      <c r="J24" s="1">
        <v>9075</v>
      </c>
      <c r="K24" s="1">
        <v>9075</v>
      </c>
      <c r="L24" s="1">
        <v>9075</v>
      </c>
      <c r="M24" s="1">
        <v>9075</v>
      </c>
      <c r="N24" s="1">
        <v>9075</v>
      </c>
      <c r="O24" s="1">
        <v>9075</v>
      </c>
      <c r="P24" s="1">
        <v>9075</v>
      </c>
      <c r="Q24" s="1">
        <v>9075</v>
      </c>
      <c r="R24" s="1">
        <v>9075</v>
      </c>
      <c r="S24" s="1">
        <v>9075</v>
      </c>
      <c r="T24" s="1">
        <v>9075</v>
      </c>
      <c r="U24" s="1">
        <v>9075</v>
      </c>
      <c r="V24" s="1">
        <v>9075</v>
      </c>
      <c r="W24" s="1">
        <v>9075</v>
      </c>
      <c r="X24" s="1">
        <v>9075</v>
      </c>
      <c r="Y24" s="1">
        <v>9075</v>
      </c>
      <c r="Z24" s="1">
        <v>9075</v>
      </c>
      <c r="AA24" s="1">
        <v>9075</v>
      </c>
      <c r="AB24" s="1">
        <v>9075</v>
      </c>
      <c r="AC24" s="1">
        <v>9075</v>
      </c>
      <c r="AD24" s="1">
        <v>9075</v>
      </c>
      <c r="AE24" s="1">
        <v>9075</v>
      </c>
      <c r="AF24" s="1">
        <v>9075</v>
      </c>
      <c r="AG24" s="1">
        <v>9075</v>
      </c>
      <c r="AH24" s="1">
        <v>9075</v>
      </c>
    </row>
    <row r="25" spans="2:34" x14ac:dyDescent="0.25">
      <c r="B25" s="3" t="s">
        <v>39</v>
      </c>
      <c r="C25" s="3"/>
      <c r="D25" s="6">
        <f t="shared" ref="D25:AH25" si="1">+D22-D24</f>
        <v>0</v>
      </c>
      <c r="E25" s="6">
        <f t="shared" si="1"/>
        <v>-8475</v>
      </c>
      <c r="F25" s="6">
        <f t="shared" si="1"/>
        <v>5925</v>
      </c>
      <c r="G25" s="6">
        <f t="shared" si="1"/>
        <v>12525</v>
      </c>
      <c r="H25" s="6">
        <f t="shared" si="1"/>
        <v>12525</v>
      </c>
      <c r="I25" s="6">
        <f t="shared" si="1"/>
        <v>12525</v>
      </c>
      <c r="J25" s="6">
        <f t="shared" si="1"/>
        <v>12525</v>
      </c>
      <c r="K25" s="6">
        <f t="shared" si="1"/>
        <v>12525</v>
      </c>
      <c r="L25" s="6">
        <f t="shared" si="1"/>
        <v>12525</v>
      </c>
      <c r="M25" s="6">
        <f t="shared" si="1"/>
        <v>12525</v>
      </c>
      <c r="N25" s="6">
        <f t="shared" si="1"/>
        <v>12525</v>
      </c>
      <c r="O25" s="6">
        <f t="shared" si="1"/>
        <v>12525</v>
      </c>
      <c r="P25" s="6">
        <f t="shared" si="1"/>
        <v>12525</v>
      </c>
      <c r="Q25" s="6">
        <f t="shared" si="1"/>
        <v>12525</v>
      </c>
      <c r="R25" s="6">
        <f t="shared" si="1"/>
        <v>12525</v>
      </c>
      <c r="S25" s="6">
        <f t="shared" si="1"/>
        <v>12525</v>
      </c>
      <c r="T25" s="6">
        <f t="shared" si="1"/>
        <v>12525</v>
      </c>
      <c r="U25" s="6">
        <f t="shared" si="1"/>
        <v>12525</v>
      </c>
      <c r="V25" s="6">
        <f t="shared" si="1"/>
        <v>12525</v>
      </c>
      <c r="W25" s="6">
        <f t="shared" si="1"/>
        <v>12525</v>
      </c>
      <c r="X25" s="6">
        <f t="shared" si="1"/>
        <v>12525</v>
      </c>
      <c r="Y25" s="6">
        <f t="shared" si="1"/>
        <v>12525</v>
      </c>
      <c r="Z25" s="6">
        <f t="shared" si="1"/>
        <v>12525</v>
      </c>
      <c r="AA25" s="6">
        <f t="shared" si="1"/>
        <v>12525</v>
      </c>
      <c r="AB25" s="6">
        <f t="shared" si="1"/>
        <v>12525</v>
      </c>
      <c r="AC25" s="6">
        <f t="shared" si="1"/>
        <v>12525</v>
      </c>
      <c r="AD25" s="6">
        <f t="shared" si="1"/>
        <v>12525</v>
      </c>
      <c r="AE25" s="6">
        <f t="shared" si="1"/>
        <v>12525</v>
      </c>
      <c r="AF25" s="6">
        <f t="shared" si="1"/>
        <v>12525</v>
      </c>
      <c r="AG25" s="6">
        <f t="shared" si="1"/>
        <v>19125</v>
      </c>
      <c r="AH25" s="6">
        <f t="shared" si="1"/>
        <v>19725</v>
      </c>
    </row>
    <row r="27" spans="2:34" x14ac:dyDescent="0.25">
      <c r="B27" s="3" t="s">
        <v>38</v>
      </c>
      <c r="D27" s="8" t="s">
        <v>37</v>
      </c>
      <c r="E27" s="8" t="s">
        <v>36</v>
      </c>
      <c r="F27" s="8" t="s">
        <v>35</v>
      </c>
      <c r="G27" s="8" t="s">
        <v>34</v>
      </c>
      <c r="H27" s="8" t="s">
        <v>33</v>
      </c>
      <c r="I27" s="8" t="s">
        <v>32</v>
      </c>
      <c r="J27" s="8" t="s">
        <v>31</v>
      </c>
      <c r="K27" s="8" t="s">
        <v>30</v>
      </c>
      <c r="L27" s="8" t="s">
        <v>29</v>
      </c>
      <c r="M27" s="8" t="s">
        <v>28</v>
      </c>
      <c r="N27" s="8" t="s">
        <v>27</v>
      </c>
      <c r="O27" s="8" t="s">
        <v>26</v>
      </c>
      <c r="P27" s="8" t="s">
        <v>25</v>
      </c>
      <c r="Q27" s="8" t="s">
        <v>24</v>
      </c>
      <c r="R27" s="8" t="s">
        <v>23</v>
      </c>
      <c r="S27" s="8" t="s">
        <v>22</v>
      </c>
      <c r="T27" s="8" t="s">
        <v>21</v>
      </c>
      <c r="U27" s="8" t="s">
        <v>20</v>
      </c>
      <c r="V27" s="8" t="s">
        <v>19</v>
      </c>
      <c r="W27" s="8" t="s">
        <v>18</v>
      </c>
      <c r="X27" s="8" t="s">
        <v>17</v>
      </c>
      <c r="Y27" s="8" t="s">
        <v>16</v>
      </c>
      <c r="Z27" s="8" t="s">
        <v>15</v>
      </c>
      <c r="AA27" s="8" t="s">
        <v>14</v>
      </c>
      <c r="AB27" s="8" t="s">
        <v>13</v>
      </c>
      <c r="AC27" s="8" t="s">
        <v>12</v>
      </c>
      <c r="AD27" s="8" t="s">
        <v>11</v>
      </c>
      <c r="AE27" s="8" t="s">
        <v>10</v>
      </c>
      <c r="AF27" s="8" t="s">
        <v>9</v>
      </c>
      <c r="AG27" s="8" t="s">
        <v>8</v>
      </c>
      <c r="AH27" s="8" t="s">
        <v>7</v>
      </c>
    </row>
    <row r="28" spans="2:34" x14ac:dyDescent="0.25">
      <c r="B28" s="7" t="s">
        <v>6</v>
      </c>
      <c r="D28" s="1">
        <f>+-D9</f>
        <v>-229687.37966072478</v>
      </c>
    </row>
    <row r="29" spans="2:34" x14ac:dyDescent="0.25">
      <c r="B29" s="7" t="s">
        <v>5</v>
      </c>
      <c r="D29" s="1">
        <f>+-D10</f>
        <v>-31158</v>
      </c>
    </row>
    <row r="30" spans="2:34" x14ac:dyDescent="0.25">
      <c r="B30" s="7" t="s">
        <v>4</v>
      </c>
      <c r="D30" s="1">
        <f>+-D11</f>
        <v>-1000</v>
      </c>
    </row>
    <row r="31" spans="2:34" x14ac:dyDescent="0.25">
      <c r="B31" s="7" t="s">
        <v>3</v>
      </c>
      <c r="D31" s="1">
        <f>+-D12</f>
        <v>0</v>
      </c>
    </row>
    <row r="32" spans="2:34" x14ac:dyDescent="0.25">
      <c r="B32" s="3" t="s">
        <v>2</v>
      </c>
      <c r="D32" s="6">
        <f>SUM(D28:D31)</f>
        <v>-261845.37966072478</v>
      </c>
    </row>
    <row r="33" spans="2:34" ht="5.0999999999999996" customHeight="1" x14ac:dyDescent="0.25">
      <c r="B33" s="3"/>
      <c r="D33" s="5"/>
    </row>
    <row r="34" spans="2:34" x14ac:dyDescent="0.25">
      <c r="B34" s="4" t="s">
        <v>1</v>
      </c>
      <c r="C34" s="4"/>
      <c r="D34" s="4">
        <f>+D16</f>
        <v>196384.03474554358</v>
      </c>
    </row>
    <row r="35" spans="2:34" ht="15.75" thickBot="1" x14ac:dyDescent="0.3">
      <c r="B35" s="3" t="s">
        <v>0</v>
      </c>
      <c r="D35" s="2">
        <f>SUM(D32:D34)</f>
        <v>-65461.344915181195</v>
      </c>
      <c r="E35" s="2">
        <f t="shared" ref="E35:AH35" si="2">+E25+D35</f>
        <v>-73936.344915181195</v>
      </c>
      <c r="F35" s="2">
        <f t="shared" si="2"/>
        <v>-68011.344915181195</v>
      </c>
      <c r="G35" s="2">
        <f t="shared" si="2"/>
        <v>-55486.344915181195</v>
      </c>
      <c r="H35" s="2">
        <f t="shared" si="2"/>
        <v>-42961.344915181195</v>
      </c>
      <c r="I35" s="2">
        <f t="shared" si="2"/>
        <v>-30436.344915181195</v>
      </c>
      <c r="J35" s="2">
        <f t="shared" si="2"/>
        <v>-17911.344915181195</v>
      </c>
      <c r="K35" s="2">
        <f t="shared" si="2"/>
        <v>-5386.3449151811947</v>
      </c>
      <c r="L35" s="2">
        <f t="shared" si="2"/>
        <v>7138.6550848188053</v>
      </c>
      <c r="M35" s="2">
        <f t="shared" si="2"/>
        <v>19663.655084818805</v>
      </c>
      <c r="N35" s="2">
        <f t="shared" si="2"/>
        <v>32188.655084818805</v>
      </c>
      <c r="O35" s="2">
        <f t="shared" si="2"/>
        <v>44713.655084818805</v>
      </c>
      <c r="P35" s="2">
        <f t="shared" si="2"/>
        <v>57238.655084818805</v>
      </c>
      <c r="Q35" s="2">
        <f t="shared" si="2"/>
        <v>69763.655084818805</v>
      </c>
      <c r="R35" s="2">
        <f t="shared" si="2"/>
        <v>82288.655084818805</v>
      </c>
      <c r="S35" s="2">
        <f t="shared" si="2"/>
        <v>94813.655084818805</v>
      </c>
      <c r="T35" s="2">
        <f t="shared" si="2"/>
        <v>107338.65508481881</v>
      </c>
      <c r="U35" s="2">
        <f t="shared" si="2"/>
        <v>119863.65508481881</v>
      </c>
      <c r="V35" s="2">
        <f t="shared" si="2"/>
        <v>132388.65508481881</v>
      </c>
      <c r="W35" s="2">
        <f t="shared" si="2"/>
        <v>144913.65508481881</v>
      </c>
      <c r="X35" s="2">
        <f t="shared" si="2"/>
        <v>157438.65508481881</v>
      </c>
      <c r="Y35" s="2">
        <f t="shared" si="2"/>
        <v>169963.65508481881</v>
      </c>
      <c r="Z35" s="2">
        <f t="shared" si="2"/>
        <v>182488.65508481881</v>
      </c>
      <c r="AA35" s="2">
        <f t="shared" si="2"/>
        <v>195013.65508481881</v>
      </c>
      <c r="AB35" s="2">
        <f t="shared" si="2"/>
        <v>207538.65508481881</v>
      </c>
      <c r="AC35" s="2">
        <f t="shared" si="2"/>
        <v>220063.65508481881</v>
      </c>
      <c r="AD35" s="2">
        <f t="shared" si="2"/>
        <v>232588.65508481881</v>
      </c>
      <c r="AE35" s="2">
        <f t="shared" si="2"/>
        <v>245113.65508481881</v>
      </c>
      <c r="AF35" s="2">
        <f t="shared" si="2"/>
        <v>257638.65508481881</v>
      </c>
      <c r="AG35" s="2">
        <f t="shared" si="2"/>
        <v>276763.65508481883</v>
      </c>
      <c r="AH35" s="2">
        <f t="shared" si="2"/>
        <v>296488.65508481883</v>
      </c>
    </row>
    <row r="36" spans="2:34" ht="15.75" thickTop="1" x14ac:dyDescent="0.25"/>
  </sheetData>
  <sheetProtection algorithmName="SHA-512" hashValue="lNRufhxxaXXz5zFXQbxexj+q6Zy96uPUgikBvQZi2IpC/huLKiXOJ8U8dgreHBC2tcYiq35+/+ySUr60r3FtMQ==" saltValue="BrDmZAHEfZLsJed9j75d2A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EA682-3F2E-4871-90A5-3F8BF684B454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2.xml><?xml version="1.0" encoding="utf-8"?>
<ds:datastoreItem xmlns:ds="http://schemas.openxmlformats.org/officeDocument/2006/customXml" ds:itemID="{3EBA95DE-9CC6-4C1F-AC02-AFB385E841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FEA8AD-890A-4387-A527-D2209C170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2023-06-29T16:35:28Z</dcterms:created>
  <dcterms:modified xsi:type="dcterms:W3CDTF">2023-07-05T20:48:03Z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  <property fmtid="{D5CDD505-2E9C-101B-9397-08002B2CF9AE}" pid="3" name="MediaServiceImageTags">
    <vt:lpwstr/>
  </property>
</Properties>
</file>