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X:\psc_usf\High Cost\High Cost Distribution model\2025 NUSF-139\Original\"/>
    </mc:Choice>
  </mc:AlternateContent>
  <xr:revisionPtr revIDLastSave="0" documentId="13_ncr:1_{F4FFD288-7014-4304-8EA9-76B19F41A6D4}" xr6:coauthVersionLast="47" xr6:coauthVersionMax="47" xr10:uidLastSave="{00000000-0000-0000-0000-000000000000}"/>
  <bookViews>
    <workbookView xWindow="28680" yWindow="-120" windowWidth="29040" windowHeight="15840" xr2:uid="{DCBC8683-7B33-4F8B-AFD4-D84C6DD402FD}"/>
  </bookViews>
  <sheets>
    <sheet name="NUSF139 2025 Support allocation" sheetId="1" r:id="rId1"/>
  </sheets>
  <definedNames>
    <definedName name="_xlnm._FilterDatabase" localSheetId="0" hidden="1">'NUSF139 2025 Support allocation'!$B$7:$E$44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H41" i="1"/>
  <c r="H40" i="1"/>
  <c r="J40" i="1" s="1"/>
  <c r="I40" i="1"/>
  <c r="I39" i="1"/>
  <c r="H39" i="1"/>
  <c r="J39" i="1" s="1"/>
  <c r="J38" i="1"/>
  <c r="I38" i="1"/>
  <c r="H38" i="1"/>
  <c r="J37" i="1"/>
  <c r="I37" i="1"/>
  <c r="H37" i="1"/>
  <c r="J36" i="1"/>
  <c r="I36" i="1"/>
  <c r="H36" i="1"/>
  <c r="J35" i="1"/>
  <c r="I35" i="1"/>
  <c r="M35" i="1" s="1"/>
  <c r="H35" i="1"/>
  <c r="J34" i="1"/>
  <c r="H34" i="1"/>
  <c r="H33" i="1"/>
  <c r="J33" i="1" s="1"/>
  <c r="H32" i="1"/>
  <c r="J32" i="1" s="1"/>
  <c r="I31" i="1"/>
  <c r="H31" i="1"/>
  <c r="J31" i="1" s="1"/>
  <c r="J30" i="1"/>
  <c r="I30" i="1"/>
  <c r="H30" i="1"/>
  <c r="J29" i="1"/>
  <c r="H29" i="1"/>
  <c r="H28" i="1"/>
  <c r="J28" i="1" s="1"/>
  <c r="I28" i="1"/>
  <c r="H27" i="1"/>
  <c r="J27" i="1" s="1"/>
  <c r="I27" i="1"/>
  <c r="I26" i="1"/>
  <c r="H26" i="1"/>
  <c r="J26" i="1" s="1"/>
  <c r="J25" i="1"/>
  <c r="I25" i="1"/>
  <c r="H25" i="1"/>
  <c r="J24" i="1"/>
  <c r="I24" i="1"/>
  <c r="H24" i="1"/>
  <c r="J23" i="1"/>
  <c r="I23" i="1"/>
  <c r="H23" i="1"/>
  <c r="J22" i="1"/>
  <c r="H22" i="1"/>
  <c r="H21" i="1"/>
  <c r="J21" i="1" s="1"/>
  <c r="H20" i="1"/>
  <c r="J20" i="1" s="1"/>
  <c r="I19" i="1"/>
  <c r="H19" i="1"/>
  <c r="J19" i="1" s="1"/>
  <c r="J18" i="1"/>
  <c r="I18" i="1"/>
  <c r="H18" i="1"/>
  <c r="J17" i="1"/>
  <c r="H17" i="1"/>
  <c r="H16" i="1"/>
  <c r="J16" i="1" s="1"/>
  <c r="I16" i="1"/>
  <c r="H15" i="1"/>
  <c r="J15" i="1" s="1"/>
  <c r="I15" i="1"/>
  <c r="I14" i="1"/>
  <c r="H14" i="1"/>
  <c r="J14" i="1" s="1"/>
  <c r="J13" i="1"/>
  <c r="I13" i="1"/>
  <c r="H13" i="1"/>
  <c r="J12" i="1"/>
  <c r="I12" i="1"/>
  <c r="H12" i="1"/>
  <c r="J11" i="1"/>
  <c r="H11" i="1"/>
  <c r="H10" i="1"/>
  <c r="J10" i="1" s="1"/>
  <c r="H9" i="1"/>
  <c r="J9" i="1" s="1"/>
  <c r="I9" i="1"/>
  <c r="H8" i="1"/>
  <c r="J8" i="1" s="1"/>
  <c r="I8" i="1"/>
  <c r="H7" i="1"/>
  <c r="J7" i="1" s="1"/>
  <c r="I6" i="1"/>
  <c r="H6" i="1"/>
  <c r="J6" i="1" s="1"/>
  <c r="J5" i="1"/>
  <c r="H5" i="1"/>
  <c r="H4" i="1"/>
  <c r="J4" i="1" s="1"/>
  <c r="I4" i="1"/>
  <c r="H3" i="1"/>
  <c r="J3" i="1" s="1"/>
  <c r="E42" i="1"/>
  <c r="K7" i="1" s="1"/>
  <c r="M39" i="1" l="1"/>
  <c r="N35" i="1"/>
  <c r="O35" i="1" s="1"/>
  <c r="P35" i="1" s="1"/>
  <c r="Q35" i="1" s="1"/>
  <c r="K20" i="1"/>
  <c r="M25" i="1"/>
  <c r="K32" i="1"/>
  <c r="K37" i="1"/>
  <c r="M37" i="1" s="1"/>
  <c r="K25" i="1"/>
  <c r="K36" i="1"/>
  <c r="M36" i="1" s="1"/>
  <c r="K24" i="1"/>
  <c r="M24" i="1" s="1"/>
  <c r="K35" i="1"/>
  <c r="K23" i="1"/>
  <c r="M23" i="1" s="1"/>
  <c r="K6" i="1"/>
  <c r="M6" i="1" s="1"/>
  <c r="K12" i="1"/>
  <c r="M12" i="1" s="1"/>
  <c r="K31" i="1"/>
  <c r="M31" i="1" s="1"/>
  <c r="K30" i="1"/>
  <c r="K18" i="1"/>
  <c r="K22" i="1"/>
  <c r="K34" i="1"/>
  <c r="K10" i="1"/>
  <c r="N25" i="1"/>
  <c r="O25" i="1" s="1"/>
  <c r="K41" i="1"/>
  <c r="K14" i="1"/>
  <c r="M14" i="1" s="1"/>
  <c r="K26" i="1"/>
  <c r="M26" i="1" s="1"/>
  <c r="K11" i="1"/>
  <c r="M18" i="1"/>
  <c r="M30" i="1"/>
  <c r="K19" i="1"/>
  <c r="M19" i="1" s="1"/>
  <c r="K38" i="1"/>
  <c r="M38" i="1"/>
  <c r="N39" i="1"/>
  <c r="O39" i="1" s="1"/>
  <c r="K39" i="1"/>
  <c r="K17" i="1"/>
  <c r="K29" i="1"/>
  <c r="K13" i="1"/>
  <c r="M13" i="1" s="1"/>
  <c r="M4" i="1"/>
  <c r="M15" i="1"/>
  <c r="M28" i="1"/>
  <c r="K21" i="1"/>
  <c r="K33" i="1"/>
  <c r="K5" i="1"/>
  <c r="K15" i="1"/>
  <c r="I17" i="1"/>
  <c r="M17" i="1" s="1"/>
  <c r="K27" i="1"/>
  <c r="M27" i="1" s="1"/>
  <c r="I29" i="1"/>
  <c r="I41" i="1"/>
  <c r="K28" i="1"/>
  <c r="K40" i="1"/>
  <c r="M40" i="1" s="1"/>
  <c r="I20" i="1"/>
  <c r="M20" i="1" s="1"/>
  <c r="I32" i="1"/>
  <c r="M32" i="1" s="1"/>
  <c r="I21" i="1"/>
  <c r="M21" i="1" s="1"/>
  <c r="I33" i="1"/>
  <c r="I3" i="1"/>
  <c r="I5" i="1"/>
  <c r="I7" i="1"/>
  <c r="M7" i="1" s="1"/>
  <c r="K8" i="1"/>
  <c r="M8" i="1" s="1"/>
  <c r="I10" i="1"/>
  <c r="I22" i="1"/>
  <c r="M22" i="1" s="1"/>
  <c r="I34" i="1"/>
  <c r="K16" i="1"/>
  <c r="M16" i="1" s="1"/>
  <c r="K9" i="1"/>
  <c r="M9" i="1" s="1"/>
  <c r="I11" i="1"/>
  <c r="M11" i="1" s="1"/>
  <c r="K3" i="1"/>
  <c r="K4" i="1"/>
  <c r="M5" i="1" l="1"/>
  <c r="M3" i="1"/>
  <c r="M29" i="1"/>
  <c r="M10" i="1"/>
  <c r="M41" i="1"/>
  <c r="N41" i="1" s="1"/>
  <c r="O41" i="1" s="1"/>
  <c r="M33" i="1"/>
  <c r="N33" i="1" s="1"/>
  <c r="O33" i="1" s="1"/>
  <c r="N31" i="1"/>
  <c r="O31" i="1" s="1"/>
  <c r="N12" i="1"/>
  <c r="O12" i="1"/>
  <c r="N5" i="1"/>
  <c r="N6" i="1"/>
  <c r="N16" i="1"/>
  <c r="N40" i="1"/>
  <c r="O40" i="1" s="1"/>
  <c r="R35" i="1"/>
  <c r="S35" i="1" s="1"/>
  <c r="T35" i="1" s="1"/>
  <c r="P39" i="1"/>
  <c r="Q39" i="1" s="1"/>
  <c r="P25" i="1"/>
  <c r="Q25" i="1" s="1"/>
  <c r="N24" i="1"/>
  <c r="N29" i="1"/>
  <c r="N8" i="1"/>
  <c r="O8" i="1" s="1"/>
  <c r="N19" i="1"/>
  <c r="O19" i="1" s="1"/>
  <c r="N7" i="1"/>
  <c r="O7" i="1" s="1"/>
  <c r="N17" i="1"/>
  <c r="O17" i="1" s="1"/>
  <c r="N30" i="1"/>
  <c r="O30" i="1" s="1"/>
  <c r="N3" i="1"/>
  <c r="N22" i="1"/>
  <c r="N10" i="1"/>
  <c r="O10" i="1" s="1"/>
  <c r="N27" i="1"/>
  <c r="O27" i="1" s="1"/>
  <c r="N15" i="1"/>
  <c r="O15" i="1" s="1"/>
  <c r="N37" i="1"/>
  <c r="O37" i="1" s="1"/>
  <c r="N28" i="1"/>
  <c r="O28" i="1" s="1"/>
  <c r="N21" i="1"/>
  <c r="M34" i="1"/>
  <c r="M42" i="1" s="1"/>
  <c r="M43" i="1" s="1"/>
  <c r="N32" i="1"/>
  <c r="N38" i="1"/>
  <c r="N23" i="1"/>
  <c r="N20" i="1"/>
  <c r="O20" i="1" s="1"/>
  <c r="N26" i="1"/>
  <c r="O26" i="1" s="1"/>
  <c r="N9" i="1"/>
  <c r="O9" i="1"/>
  <c r="N13" i="1"/>
  <c r="N18" i="1"/>
  <c r="N36" i="1"/>
  <c r="O36" i="1" s="1"/>
  <c r="K42" i="1"/>
  <c r="N4" i="1"/>
  <c r="O4" i="1" s="1"/>
  <c r="N14" i="1"/>
  <c r="O14" i="1" s="1"/>
  <c r="N11" i="1"/>
  <c r="O11" i="1" s="1"/>
  <c r="P20" i="1" l="1"/>
  <c r="Q20" i="1" s="1"/>
  <c r="P40" i="1"/>
  <c r="Q40" i="1" s="1"/>
  <c r="P11" i="1"/>
  <c r="Q11" i="1" s="1"/>
  <c r="P41" i="1"/>
  <c r="Q41" i="1" s="1"/>
  <c r="P7" i="1"/>
  <c r="Q7" i="1" s="1"/>
  <c r="P30" i="1"/>
  <c r="Q30" i="1" s="1"/>
  <c r="R39" i="1"/>
  <c r="S39" i="1" s="1"/>
  <c r="T39" i="1" s="1"/>
  <c r="P4" i="1"/>
  <c r="Q4" i="1" s="1"/>
  <c r="P36" i="1"/>
  <c r="Q36" i="1" s="1"/>
  <c r="P28" i="1"/>
  <c r="Q28" i="1" s="1"/>
  <c r="P19" i="1"/>
  <c r="Q19" i="1" s="1"/>
  <c r="P33" i="1"/>
  <c r="Q33" i="1" s="1"/>
  <c r="P15" i="1"/>
  <c r="Q15" i="1" s="1"/>
  <c r="P27" i="1"/>
  <c r="Q27" i="1" s="1"/>
  <c r="P26" i="1"/>
  <c r="Q26" i="1" s="1"/>
  <c r="P10" i="1"/>
  <c r="Q10" i="1"/>
  <c r="P31" i="1"/>
  <c r="Q31" i="1" s="1"/>
  <c r="P9" i="1"/>
  <c r="Q9" i="1" s="1"/>
  <c r="P8" i="1"/>
  <c r="Q8" i="1" s="1"/>
  <c r="R25" i="1"/>
  <c r="S25" i="1" s="1"/>
  <c r="T25" i="1" s="1"/>
  <c r="P17" i="1"/>
  <c r="Q17" i="1" s="1"/>
  <c r="N34" i="1"/>
  <c r="P14" i="1"/>
  <c r="Q14" i="1" s="1"/>
  <c r="P37" i="1"/>
  <c r="Q37" i="1" s="1"/>
  <c r="P12" i="1"/>
  <c r="Q12" i="1"/>
  <c r="M44" i="1"/>
  <c r="O21" i="1" s="1"/>
  <c r="O16" i="1" l="1"/>
  <c r="O34" i="1"/>
  <c r="R4" i="1"/>
  <c r="S4" i="1" s="1"/>
  <c r="T4" i="1" s="1"/>
  <c r="R26" i="1"/>
  <c r="S26" i="1" s="1"/>
  <c r="T26" i="1" s="1"/>
  <c r="P21" i="1"/>
  <c r="Q21" i="1" s="1"/>
  <c r="R36" i="1"/>
  <c r="S36" i="1" s="1"/>
  <c r="T36" i="1" s="1"/>
  <c r="R31" i="1"/>
  <c r="S31" i="1" s="1"/>
  <c r="T31" i="1" s="1"/>
  <c r="R30" i="1"/>
  <c r="S30" i="1" s="1"/>
  <c r="T30" i="1" s="1"/>
  <c r="R8" i="1"/>
  <c r="S8" i="1"/>
  <c r="T8" i="1" s="1"/>
  <c r="R9" i="1"/>
  <c r="S9" i="1" s="1"/>
  <c r="T9" i="1" s="1"/>
  <c r="R37" i="1"/>
  <c r="S37" i="1" s="1"/>
  <c r="T37" i="1" s="1"/>
  <c r="R27" i="1"/>
  <c r="S27" i="1" s="1"/>
  <c r="T27" i="1" s="1"/>
  <c r="R14" i="1"/>
  <c r="S14" i="1" s="1"/>
  <c r="T14" i="1" s="1"/>
  <c r="R15" i="1"/>
  <c r="S15" i="1" s="1"/>
  <c r="T15" i="1" s="1"/>
  <c r="R41" i="1"/>
  <c r="S41" i="1" s="1"/>
  <c r="T41" i="1" s="1"/>
  <c r="P34" i="1"/>
  <c r="R33" i="1"/>
  <c r="S33" i="1" s="1"/>
  <c r="T33" i="1" s="1"/>
  <c r="R11" i="1"/>
  <c r="S11" i="1" s="1"/>
  <c r="T11" i="1" s="1"/>
  <c r="R17" i="1"/>
  <c r="S17" i="1" s="1"/>
  <c r="T17" i="1" s="1"/>
  <c r="R19" i="1"/>
  <c r="S19" i="1" s="1"/>
  <c r="T19" i="1" s="1"/>
  <c r="R40" i="1"/>
  <c r="S40" i="1" s="1"/>
  <c r="T40" i="1" s="1"/>
  <c r="R20" i="1"/>
  <c r="S20" i="1" s="1"/>
  <c r="T20" i="1" s="1"/>
  <c r="P16" i="1"/>
  <c r="O13" i="1"/>
  <c r="R28" i="1"/>
  <c r="S28" i="1" s="1"/>
  <c r="T28" i="1" s="1"/>
  <c r="O23" i="1"/>
  <c r="R7" i="1"/>
  <c r="S7" i="1" s="1"/>
  <c r="T7" i="1" s="1"/>
  <c r="O3" i="1"/>
  <c r="O38" i="1"/>
  <c r="O18" i="1"/>
  <c r="O6" i="1"/>
  <c r="R12" i="1"/>
  <c r="S12" i="1" s="1"/>
  <c r="T12" i="1" s="1"/>
  <c r="O29" i="1"/>
  <c r="O5" i="1"/>
  <c r="R10" i="1"/>
  <c r="S10" i="1" s="1"/>
  <c r="T10" i="1" s="1"/>
  <c r="O32" i="1"/>
  <c r="O22" i="1"/>
  <c r="O24" i="1"/>
  <c r="R21" i="1" l="1"/>
  <c r="S21" i="1" s="1"/>
  <c r="T21" i="1" s="1"/>
  <c r="P5" i="1"/>
  <c r="P22" i="1"/>
  <c r="Q22" i="1"/>
  <c r="P13" i="1"/>
  <c r="P32" i="1"/>
  <c r="Q32" i="1" s="1"/>
  <c r="P29" i="1"/>
  <c r="Q29" i="1" s="1"/>
  <c r="P23" i="1"/>
  <c r="P6" i="1"/>
  <c r="P18" i="1"/>
  <c r="P38" i="1"/>
  <c r="Q38" i="1" s="1"/>
  <c r="P24" i="1"/>
  <c r="P3" i="1"/>
  <c r="O42" i="1"/>
  <c r="O43" i="1" s="1"/>
  <c r="R38" i="1" l="1"/>
  <c r="S38" i="1" s="1"/>
  <c r="T38" i="1" s="1"/>
  <c r="R32" i="1"/>
  <c r="S32" i="1" s="1"/>
  <c r="T32" i="1" s="1"/>
  <c r="R29" i="1"/>
  <c r="S29" i="1" s="1"/>
  <c r="T29" i="1" s="1"/>
  <c r="R22" i="1"/>
  <c r="S22" i="1" s="1"/>
  <c r="T22" i="1" s="1"/>
  <c r="O44" i="1"/>
  <c r="Q18" i="1" s="1"/>
  <c r="Q24" i="1" l="1"/>
  <c r="R24" i="1" s="1"/>
  <c r="S24" i="1" s="1"/>
  <c r="T24" i="1" s="1"/>
  <c r="Q5" i="1"/>
  <c r="Q23" i="1"/>
  <c r="R23" i="1" s="1"/>
  <c r="S23" i="1" s="1"/>
  <c r="T23" i="1" s="1"/>
  <c r="Q13" i="1"/>
  <c r="R5" i="1"/>
  <c r="S5" i="1" s="1"/>
  <c r="T5" i="1" s="1"/>
  <c r="R18" i="1"/>
  <c r="S18" i="1" s="1"/>
  <c r="T18" i="1" s="1"/>
  <c r="R13" i="1"/>
  <c r="S13" i="1" s="1"/>
  <c r="T13" i="1" s="1"/>
  <c r="Q34" i="1"/>
  <c r="Q16" i="1"/>
  <c r="Q6" i="1"/>
  <c r="Q3" i="1"/>
  <c r="R16" i="1" l="1"/>
  <c r="S16" i="1" s="1"/>
  <c r="T16" i="1" s="1"/>
  <c r="R6" i="1"/>
  <c r="S6" i="1" s="1"/>
  <c r="T6" i="1" s="1"/>
  <c r="R34" i="1"/>
  <c r="S34" i="1" s="1"/>
  <c r="T34" i="1" s="1"/>
  <c r="R3" i="1"/>
  <c r="Q44" i="1" s="1"/>
  <c r="Q42" i="1"/>
  <c r="Q43" i="1" s="1"/>
  <c r="S3" i="1" l="1"/>
  <c r="T3" i="1" l="1"/>
  <c r="T42" i="1" s="1"/>
  <c r="S42" i="1"/>
</calcChain>
</file>

<file path=xl/sharedStrings.xml><?xml version="1.0" encoding="utf-8"?>
<sst xmlns="http://schemas.openxmlformats.org/spreadsheetml/2006/main" count="145" uniqueCount="103">
  <si>
    <t>Payment Authorization</t>
  </si>
  <si>
    <t>Type</t>
  </si>
  <si>
    <t>Entity ID</t>
  </si>
  <si>
    <t>NECode</t>
  </si>
  <si>
    <t>Company Name</t>
  </si>
  <si>
    <t>Support Base</t>
  </si>
  <si>
    <t>2024 Ongoing Support</t>
  </si>
  <si>
    <t>Eligible Earnings</t>
  </si>
  <si>
    <t>Glide 90%</t>
  </si>
  <si>
    <t>Upper limit</t>
  </si>
  <si>
    <t>Lower limit</t>
  </si>
  <si>
    <t>Share of support base</t>
  </si>
  <si>
    <t>Redistribution Steps</t>
  </si>
  <si>
    <t>Initial Allocation</t>
  </si>
  <si>
    <t>Redistribution eligible</t>
  </si>
  <si>
    <t>Redistribution Step 1</t>
  </si>
  <si>
    <t>Redistribution Step 2</t>
  </si>
  <si>
    <t>Redistribution Step 3</t>
  </si>
  <si>
    <t>Final ongoing support allocation</t>
  </si>
  <si>
    <t>PC</t>
  </si>
  <si>
    <t>NE000329</t>
  </si>
  <si>
    <t>CenturyLink - NE</t>
  </si>
  <si>
    <t>NA</t>
  </si>
  <si>
    <t>NE000065</t>
  </si>
  <si>
    <t>Citizens</t>
  </si>
  <si>
    <t>NE000335</t>
  </si>
  <si>
    <t>Qwest Corporation</t>
  </si>
  <si>
    <t>NE000014</t>
  </si>
  <si>
    <t>Windstream Nebraska, Inc.</t>
  </si>
  <si>
    <t>RoR</t>
  </si>
  <si>
    <t>NE000033</t>
  </si>
  <si>
    <t>Arlington Telephone Co.- Huntel Systems</t>
  </si>
  <si>
    <t>NE000032</t>
  </si>
  <si>
    <t>ATC Communications</t>
  </si>
  <si>
    <t>NE000044</t>
  </si>
  <si>
    <t>Benkelman Telephone Co., Inc.</t>
  </si>
  <si>
    <t>NE000047</t>
  </si>
  <si>
    <t>Blair Telephone Co. - Huntel Systems</t>
  </si>
  <si>
    <t>NE000058</t>
  </si>
  <si>
    <t>Cambridge Telephone Company</t>
  </si>
  <si>
    <t>NE000078</t>
  </si>
  <si>
    <t>Consolidated Teleco, Inc.</t>
  </si>
  <si>
    <t>NE000157</t>
  </si>
  <si>
    <t>Consolidated Telecom, Inc.</t>
  </si>
  <si>
    <t>NE000079</t>
  </si>
  <si>
    <t>Consolidated Telephone Company</t>
  </si>
  <si>
    <t>NE000085</t>
  </si>
  <si>
    <t>Cozad Telephone Company</t>
  </si>
  <si>
    <t>NE000090</t>
  </si>
  <si>
    <t>Curtis Telephone Company</t>
  </si>
  <si>
    <t>NE000095</t>
  </si>
  <si>
    <t>Dalton Telephone Company</t>
  </si>
  <si>
    <t>NE000097</t>
  </si>
  <si>
    <t>Diller Telephone Company</t>
  </si>
  <si>
    <t>NE000100</t>
  </si>
  <si>
    <t>Eastern Nebraska Telephone Co.</t>
  </si>
  <si>
    <t>NE000111</t>
  </si>
  <si>
    <t>Elsie Communications, Inc.</t>
  </si>
  <si>
    <t>NE000186</t>
  </si>
  <si>
    <t>Glenwood Network Services, Inc.</t>
  </si>
  <si>
    <t>NE000133</t>
  </si>
  <si>
    <t>Glenwood Telephone Membership Corporation</t>
  </si>
  <si>
    <t>NE000137</t>
  </si>
  <si>
    <t>Great Plains Communications, Inc.</t>
  </si>
  <si>
    <t>NE000148</t>
  </si>
  <si>
    <t>Hamilton Telephone Co.</t>
  </si>
  <si>
    <t>NE000149</t>
  </si>
  <si>
    <t>Hartington Telecommunications Co., Inc.</t>
  </si>
  <si>
    <t>NE000150</t>
  </si>
  <si>
    <t>Hartman Telephone Exchanges, Inc.</t>
  </si>
  <si>
    <t>NE000151</t>
  </si>
  <si>
    <t>Hemingford Cooperative Telephone Company</t>
  </si>
  <si>
    <t>NE000152</t>
  </si>
  <si>
    <t>Henderson Cooperative Telephone Co.</t>
  </si>
  <si>
    <t>NE000154</t>
  </si>
  <si>
    <t>Hershey Cooperative Telephone Company</t>
  </si>
  <si>
    <t>NE000158</t>
  </si>
  <si>
    <t>Hooper Telephone Company DBA Westel System</t>
  </si>
  <si>
    <t>NE000183</t>
  </si>
  <si>
    <t>K&amp;M Telephone Company, Inc.</t>
  </si>
  <si>
    <t>NE000215</t>
  </si>
  <si>
    <t>Nebraska Central Telephone Company</t>
  </si>
  <si>
    <t>NE000237</t>
  </si>
  <si>
    <t>Northeast Nebraska Telephone Company</t>
  </si>
  <si>
    <t>NE000256</t>
  </si>
  <si>
    <t>Pierce Telephone Company, Incorporated</t>
  </si>
  <si>
    <t>NE000257</t>
  </si>
  <si>
    <t>Plainview Telephone</t>
  </si>
  <si>
    <t>NE000275</t>
  </si>
  <si>
    <t>Rock County Telephone Co.</t>
  </si>
  <si>
    <t>NE000288</t>
  </si>
  <si>
    <t>Sodtown Communications, Inc.</t>
  </si>
  <si>
    <t>NE000289</t>
  </si>
  <si>
    <t>Southeast Nebraska Telephone Company</t>
  </si>
  <si>
    <t>NE000296</t>
  </si>
  <si>
    <t>Stanton Telecom, Inc.</t>
  </si>
  <si>
    <t>NE000318</t>
  </si>
  <si>
    <t>Three River Telephone Company</t>
  </si>
  <si>
    <t>NE000348</t>
  </si>
  <si>
    <t>Wauneta Telephone Company</t>
  </si>
  <si>
    <t>Allocated</t>
  </si>
  <si>
    <t>Unallocated</t>
  </si>
  <si>
    <t>Redistribution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</si>
</sst>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4" fontId="2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4" fontId="0" fillId="0" borderId="7" xfId="1" applyFont="1" applyBorder="1"/>
    <xf numFmtId="44" fontId="0" fillId="0" borderId="0" xfId="1" applyFont="1" applyBorder="1"/>
    <xf numFmtId="44" fontId="0" fillId="0" borderId="0" xfId="0" applyNumberFormat="1"/>
    <xf numFmtId="164" fontId="0" fillId="0" borderId="8" xfId="2" applyNumberFormat="1" applyFont="1" applyBorder="1"/>
    <xf numFmtId="164" fontId="0" fillId="0" borderId="7" xfId="2" applyNumberFormat="1" applyFont="1" applyBorder="1"/>
    <xf numFmtId="44" fontId="0" fillId="0" borderId="9" xfId="1" applyFont="1" applyBorder="1"/>
    <xf numFmtId="0" fontId="0" fillId="0" borderId="10" xfId="0" applyBorder="1"/>
    <xf numFmtId="44" fontId="0" fillId="0" borderId="9" xfId="0" applyNumberFormat="1" applyBorder="1"/>
    <xf numFmtId="44" fontId="0" fillId="0" borderId="8" xfId="0" applyNumberFormat="1" applyBorder="1"/>
    <xf numFmtId="4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4" fontId="0" fillId="0" borderId="12" xfId="1" applyFont="1" applyBorder="1"/>
    <xf numFmtId="44" fontId="0" fillId="0" borderId="13" xfId="1" applyFont="1" applyBorder="1"/>
    <xf numFmtId="44" fontId="0" fillId="0" borderId="13" xfId="0" applyNumberFormat="1" applyBorder="1"/>
    <xf numFmtId="164" fontId="0" fillId="0" borderId="14" xfId="2" applyNumberFormat="1" applyFont="1" applyBorder="1"/>
    <xf numFmtId="164" fontId="0" fillId="0" borderId="12" xfId="2" applyNumberFormat="1" applyFont="1" applyBorder="1"/>
    <xf numFmtId="44" fontId="0" fillId="0" borderId="15" xfId="1" applyFont="1" applyBorder="1"/>
    <xf numFmtId="0" fontId="0" fillId="0" borderId="16" xfId="0" applyBorder="1"/>
    <xf numFmtId="44" fontId="0" fillId="0" borderId="15" xfId="0" applyNumberFormat="1" applyBorder="1"/>
    <xf numFmtId="44" fontId="0" fillId="0" borderId="14" xfId="0" applyNumberFormat="1" applyBorder="1"/>
    <xf numFmtId="44" fontId="0" fillId="0" borderId="17" xfId="0" applyNumberFormat="1" applyBorder="1"/>
    <xf numFmtId="4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0" fillId="2" borderId="18" xfId="0" applyNumberFormat="1" applyFill="1" applyBorder="1"/>
    <xf numFmtId="44" fontId="0" fillId="2" borderId="19" xfId="0" applyNumberFormat="1" applyFill="1" applyBorder="1"/>
    <xf numFmtId="0" fontId="0" fillId="2" borderId="20" xfId="0" applyFill="1" applyBorder="1"/>
    <xf numFmtId="44" fontId="0" fillId="2" borderId="21" xfId="0" applyNumberFormat="1" applyFill="1" applyBorder="1"/>
    <xf numFmtId="44" fontId="2" fillId="2" borderId="0" xfId="0" applyNumberFormat="1" applyFont="1" applyFill="1"/>
    <xf numFmtId="0" fontId="0" fillId="2" borderId="7" xfId="0" applyFill="1" applyBorder="1"/>
    <xf numFmtId="44" fontId="0" fillId="2" borderId="9" xfId="0" applyNumberFormat="1" applyFill="1" applyBorder="1"/>
    <xf numFmtId="0" fontId="0" fillId="2" borderId="10" xfId="0" applyFill="1" applyBorder="1"/>
    <xf numFmtId="44" fontId="0" fillId="2" borderId="8" xfId="0" applyNumberFormat="1" applyFill="1" applyBorder="1"/>
    <xf numFmtId="0" fontId="0" fillId="2" borderId="12" xfId="0" applyFill="1" applyBorder="1"/>
    <xf numFmtId="44" fontId="0" fillId="2" borderId="15" xfId="1" applyFont="1" applyFill="1" applyBorder="1"/>
    <xf numFmtId="0" fontId="0" fillId="2" borderId="16" xfId="0" applyFill="1" applyBorder="1"/>
    <xf numFmtId="44" fontId="0" fillId="2" borderId="14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44FA-E20A-4666-B19F-EB3AC4B1265C}">
  <sheetPr codeName="Sheet1"/>
  <dimension ref="A1:T44"/>
  <sheetViews>
    <sheetView tabSelected="1" workbookViewId="0">
      <pane xSplit="4" ySplit="2" topLeftCell="L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1.140625" customWidth="1"/>
    <col min="2" max="2" width="15.28515625" bestFit="1" customWidth="1"/>
    <col min="3" max="3" width="12" bestFit="1" customWidth="1"/>
    <col min="4" max="4" width="43.7109375" bestFit="1" customWidth="1"/>
    <col min="5" max="5" width="15.28515625" bestFit="1" customWidth="1"/>
    <col min="6" max="6" width="20.42578125" bestFit="1" customWidth="1"/>
    <col min="7" max="7" width="15.7109375" bestFit="1" customWidth="1"/>
    <col min="8" max="10" width="14.28515625" bestFit="1" customWidth="1"/>
    <col min="11" max="11" width="20.42578125" bestFit="1" customWidth="1"/>
    <col min="12" max="12" width="20.42578125" customWidth="1"/>
    <col min="13" max="13" width="15.28515625" bestFit="1" customWidth="1"/>
    <col min="14" max="14" width="20.5703125" bestFit="1" customWidth="1"/>
    <col min="15" max="15" width="19.28515625" bestFit="1" customWidth="1"/>
    <col min="16" max="16" width="20.5703125" bestFit="1" customWidth="1"/>
    <col min="17" max="17" width="19.28515625" bestFit="1" customWidth="1"/>
    <col min="18" max="18" width="20.5703125" bestFit="1" customWidth="1"/>
    <col min="19" max="19" width="19.28515625" bestFit="1" customWidth="1"/>
    <col min="20" max="20" width="30.42578125" bestFit="1" customWidth="1"/>
  </cols>
  <sheetData>
    <row r="1" spans="1:20" ht="15.75" thickBot="1" x14ac:dyDescent="0.3">
      <c r="A1" s="1" t="s">
        <v>0</v>
      </c>
      <c r="B1" s="2">
        <v>42000000</v>
      </c>
    </row>
    <row r="2" spans="1:20" ht="15.75" thickBot="1" x14ac:dyDescent="0.3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9" t="s">
        <v>12</v>
      </c>
      <c r="M2" s="10" t="s">
        <v>13</v>
      </c>
      <c r="N2" s="11" t="s">
        <v>14</v>
      </c>
      <c r="O2" s="10" t="s">
        <v>15</v>
      </c>
      <c r="P2" s="11" t="s">
        <v>14</v>
      </c>
      <c r="Q2" s="10" t="s">
        <v>16</v>
      </c>
      <c r="R2" s="11" t="s">
        <v>14</v>
      </c>
      <c r="S2" s="8" t="s">
        <v>17</v>
      </c>
      <c r="T2" s="12" t="s">
        <v>18</v>
      </c>
    </row>
    <row r="3" spans="1:20" ht="15.75" thickTop="1" x14ac:dyDescent="0.25">
      <c r="A3" s="13" t="s">
        <v>19</v>
      </c>
      <c r="B3">
        <v>466</v>
      </c>
      <c r="C3" t="s">
        <v>20</v>
      </c>
      <c r="D3" s="14" t="s">
        <v>21</v>
      </c>
      <c r="E3" s="15">
        <v>781631.52007817128</v>
      </c>
      <c r="F3" s="16">
        <v>250267.23973784337</v>
      </c>
      <c r="G3" t="s">
        <v>22</v>
      </c>
      <c r="H3" s="17">
        <f t="shared" ref="H3:H41" si="0">F3*0.9</f>
        <v>225240.51576405903</v>
      </c>
      <c r="I3" s="17">
        <f t="shared" ref="I3:I41" si="1">MIN(E3,G3)</f>
        <v>781631.52007817128</v>
      </c>
      <c r="J3" s="17">
        <f>H3</f>
        <v>225240.51576405903</v>
      </c>
      <c r="K3" s="18">
        <f t="shared" ref="K3:K41" si="2">E3/$E$42</f>
        <v>1.1223343929573722E-2</v>
      </c>
      <c r="L3" s="19"/>
      <c r="M3" s="20">
        <f>IF(J3&gt;I3,J3,MIN(K3*$B$1,I3))</f>
        <v>471380.44504209631</v>
      </c>
      <c r="N3" s="21" t="b">
        <f>M3&lt;$I3</f>
        <v>1</v>
      </c>
      <c r="O3" s="22">
        <f t="shared" ref="O3:O41" si="3">MAX(MIN(M3+IF(N3,(M3/M$44)*M$43,0),$I3),M3)</f>
        <v>757637.16104671417</v>
      </c>
      <c r="P3" s="21" t="b">
        <f>O3&lt;$I3</f>
        <v>1</v>
      </c>
      <c r="Q3" s="22">
        <f>MAX(MIN(O3+IF(P3,(O3/O$44)*O$43,0),$I3),O3)</f>
        <v>781631.52007817128</v>
      </c>
      <c r="R3" s="21" t="b">
        <f t="shared" ref="R3:R41" si="4">Q3&lt;$I3</f>
        <v>0</v>
      </c>
      <c r="S3" s="23">
        <f t="shared" ref="S3:S41" si="5">MAX(MIN(Q3+IF(R3,(Q3/Q$44)*Q$43,0),$I3),Q3)</f>
        <v>781631.52007817128</v>
      </c>
      <c r="T3" s="24">
        <f>S3</f>
        <v>781631.52007817128</v>
      </c>
    </row>
    <row r="4" spans="1:20" x14ac:dyDescent="0.25">
      <c r="A4" s="13" t="s">
        <v>19</v>
      </c>
      <c r="B4">
        <v>108</v>
      </c>
      <c r="C4" t="s">
        <v>23</v>
      </c>
      <c r="D4" s="14" t="s">
        <v>24</v>
      </c>
      <c r="E4" s="15">
        <v>0</v>
      </c>
      <c r="F4" s="16">
        <v>317617.08217920316</v>
      </c>
      <c r="G4" t="s">
        <v>22</v>
      </c>
      <c r="H4" s="17">
        <f t="shared" si="0"/>
        <v>285855.37396128284</v>
      </c>
      <c r="I4" s="17">
        <f t="shared" si="1"/>
        <v>0</v>
      </c>
      <c r="J4" s="17">
        <f t="shared" ref="J4:J41" si="6">H4</f>
        <v>285855.37396128284</v>
      </c>
      <c r="K4" s="18">
        <f t="shared" si="2"/>
        <v>0</v>
      </c>
      <c r="L4" s="19"/>
      <c r="M4" s="20">
        <f t="shared" ref="M4:M41" si="7">IF(J4&gt;I4,J4,MIN(K4*$B$1,I4))</f>
        <v>285855.37396128284</v>
      </c>
      <c r="N4" s="21" t="b">
        <f t="shared" ref="N4:P41" si="8">M4&lt;$I4</f>
        <v>0</v>
      </c>
      <c r="O4" s="22">
        <f t="shared" si="3"/>
        <v>285855.37396128284</v>
      </c>
      <c r="P4" s="21" t="b">
        <f t="shared" si="8"/>
        <v>0</v>
      </c>
      <c r="Q4" s="22">
        <f t="shared" ref="Q4:Q41" si="9">MAX(MIN(O4+IF(P4,(O4/O$44)*O$43,0),$I4),O4)</f>
        <v>285855.37396128284</v>
      </c>
      <c r="R4" s="21" t="b">
        <f t="shared" si="4"/>
        <v>0</v>
      </c>
      <c r="S4" s="23">
        <f t="shared" si="5"/>
        <v>285855.37396128284</v>
      </c>
      <c r="T4" s="24">
        <f t="shared" ref="T4:T41" si="10">S4</f>
        <v>285855.37396128284</v>
      </c>
    </row>
    <row r="5" spans="1:20" x14ac:dyDescent="0.25">
      <c r="A5" s="13" t="s">
        <v>19</v>
      </c>
      <c r="B5">
        <v>102</v>
      </c>
      <c r="C5" t="s">
        <v>25</v>
      </c>
      <c r="D5" s="14" t="s">
        <v>26</v>
      </c>
      <c r="E5" s="15">
        <v>2643976.7238004929</v>
      </c>
      <c r="F5" s="16">
        <v>897677.65593311389</v>
      </c>
      <c r="G5" t="s">
        <v>22</v>
      </c>
      <c r="H5" s="17">
        <f t="shared" si="0"/>
        <v>807909.89033980248</v>
      </c>
      <c r="I5" s="17">
        <f t="shared" si="1"/>
        <v>2643976.7238004929</v>
      </c>
      <c r="J5" s="17">
        <f t="shared" si="6"/>
        <v>807909.89033980248</v>
      </c>
      <c r="K5" s="18">
        <f t="shared" si="2"/>
        <v>3.7964513137894881E-2</v>
      </c>
      <c r="L5" s="19"/>
      <c r="M5" s="20">
        <f t="shared" si="7"/>
        <v>1594509.5517915851</v>
      </c>
      <c r="N5" s="21" t="b">
        <f t="shared" si="8"/>
        <v>1</v>
      </c>
      <c r="O5" s="22">
        <f t="shared" si="3"/>
        <v>2562812.4857265987</v>
      </c>
      <c r="P5" s="21" t="b">
        <f t="shared" si="8"/>
        <v>1</v>
      </c>
      <c r="Q5" s="22">
        <f t="shared" si="9"/>
        <v>2643976.7238004929</v>
      </c>
      <c r="R5" s="21" t="b">
        <f t="shared" si="4"/>
        <v>0</v>
      </c>
      <c r="S5" s="23">
        <f t="shared" si="5"/>
        <v>2643976.7238004929</v>
      </c>
      <c r="T5" s="24">
        <f t="shared" si="10"/>
        <v>2643976.7238004929</v>
      </c>
    </row>
    <row r="6" spans="1:20" x14ac:dyDescent="0.25">
      <c r="A6" s="13" t="s">
        <v>19</v>
      </c>
      <c r="B6">
        <v>503</v>
      </c>
      <c r="C6" t="s">
        <v>27</v>
      </c>
      <c r="D6" s="14" t="s">
        <v>28</v>
      </c>
      <c r="E6" s="15">
        <v>3514219.452718881</v>
      </c>
      <c r="F6" s="16">
        <v>634438.02214983967</v>
      </c>
      <c r="G6" t="s">
        <v>22</v>
      </c>
      <c r="H6" s="17">
        <f t="shared" si="0"/>
        <v>570994.2199348557</v>
      </c>
      <c r="I6" s="17">
        <f t="shared" si="1"/>
        <v>3514219.452718881</v>
      </c>
      <c r="J6" s="17">
        <f t="shared" si="6"/>
        <v>570994.2199348557</v>
      </c>
      <c r="K6" s="18">
        <f t="shared" si="2"/>
        <v>5.0460213730784298E-2</v>
      </c>
      <c r="L6" s="19"/>
      <c r="M6" s="20">
        <f t="shared" si="7"/>
        <v>2119328.9766929406</v>
      </c>
      <c r="N6" s="21" t="b">
        <f t="shared" si="8"/>
        <v>1</v>
      </c>
      <c r="O6" s="22">
        <f t="shared" si="3"/>
        <v>3406340.6874722666</v>
      </c>
      <c r="P6" s="21" t="b">
        <f t="shared" si="8"/>
        <v>1</v>
      </c>
      <c r="Q6" s="22">
        <f t="shared" si="9"/>
        <v>3514219.452718881</v>
      </c>
      <c r="R6" s="21" t="b">
        <f t="shared" si="4"/>
        <v>0</v>
      </c>
      <c r="S6" s="23">
        <f t="shared" si="5"/>
        <v>3514219.452718881</v>
      </c>
      <c r="T6" s="24">
        <f t="shared" si="10"/>
        <v>3514219.452718881</v>
      </c>
    </row>
    <row r="7" spans="1:20" x14ac:dyDescent="0.25">
      <c r="A7" s="13" t="s">
        <v>29</v>
      </c>
      <c r="B7">
        <v>52</v>
      </c>
      <c r="C7" t="s">
        <v>30</v>
      </c>
      <c r="D7" s="14" t="s">
        <v>31</v>
      </c>
      <c r="E7" s="15">
        <v>7161.1780597671295</v>
      </c>
      <c r="F7" s="16">
        <v>0</v>
      </c>
      <c r="G7" s="16">
        <v>0</v>
      </c>
      <c r="H7" s="17">
        <f t="shared" si="0"/>
        <v>0</v>
      </c>
      <c r="I7" s="17">
        <f t="shared" si="1"/>
        <v>0</v>
      </c>
      <c r="J7" s="17">
        <f t="shared" si="6"/>
        <v>0</v>
      </c>
      <c r="K7" s="18">
        <f t="shared" si="2"/>
        <v>1.0282641147537892E-4</v>
      </c>
      <c r="L7" s="19"/>
      <c r="M7" s="20">
        <f t="shared" si="7"/>
        <v>0</v>
      </c>
      <c r="N7" s="21" t="b">
        <f t="shared" si="8"/>
        <v>0</v>
      </c>
      <c r="O7" s="22">
        <f t="shared" si="3"/>
        <v>0</v>
      </c>
      <c r="P7" s="21" t="b">
        <f t="shared" si="8"/>
        <v>0</v>
      </c>
      <c r="Q7" s="22">
        <f t="shared" si="9"/>
        <v>0</v>
      </c>
      <c r="R7" s="21" t="b">
        <f t="shared" si="4"/>
        <v>0</v>
      </c>
      <c r="S7" s="23">
        <f t="shared" si="5"/>
        <v>0</v>
      </c>
      <c r="T7" s="24">
        <f t="shared" si="10"/>
        <v>0</v>
      </c>
    </row>
    <row r="8" spans="1:20" x14ac:dyDescent="0.25">
      <c r="A8" s="13" t="s">
        <v>29</v>
      </c>
      <c r="B8">
        <v>51</v>
      </c>
      <c r="C8" t="s">
        <v>32</v>
      </c>
      <c r="D8" s="14" t="s">
        <v>33</v>
      </c>
      <c r="E8" s="15">
        <v>2182706.4127171724</v>
      </c>
      <c r="F8" s="16">
        <v>125065.44118133331</v>
      </c>
      <c r="G8" s="16">
        <v>446034.35337800003</v>
      </c>
      <c r="H8" s="17">
        <f t="shared" si="0"/>
        <v>112558.89706319998</v>
      </c>
      <c r="I8" s="17">
        <f t="shared" si="1"/>
        <v>446034.35337800003</v>
      </c>
      <c r="J8" s="17">
        <f t="shared" si="6"/>
        <v>112558.89706319998</v>
      </c>
      <c r="K8" s="18">
        <f t="shared" si="2"/>
        <v>3.1341193564917817E-2</v>
      </c>
      <c r="L8" s="19"/>
      <c r="M8" s="20">
        <f t="shared" si="7"/>
        <v>446034.35337800003</v>
      </c>
      <c r="N8" s="21" t="b">
        <f t="shared" si="8"/>
        <v>0</v>
      </c>
      <c r="O8" s="22">
        <f t="shared" si="3"/>
        <v>446034.35337800003</v>
      </c>
      <c r="P8" s="21" t="b">
        <f t="shared" si="8"/>
        <v>0</v>
      </c>
      <c r="Q8" s="22">
        <f t="shared" si="9"/>
        <v>446034.35337800003</v>
      </c>
      <c r="R8" s="21" t="b">
        <f t="shared" si="4"/>
        <v>0</v>
      </c>
      <c r="S8" s="23">
        <f t="shared" si="5"/>
        <v>446034.35337800003</v>
      </c>
      <c r="T8" s="24">
        <f t="shared" si="10"/>
        <v>446034.35337800003</v>
      </c>
    </row>
    <row r="9" spans="1:20" x14ac:dyDescent="0.25">
      <c r="A9" s="13" t="s">
        <v>29</v>
      </c>
      <c r="B9">
        <v>65</v>
      </c>
      <c r="C9" t="s">
        <v>34</v>
      </c>
      <c r="D9" s="14" t="s">
        <v>35</v>
      </c>
      <c r="E9" s="15">
        <v>2066094.8147335357</v>
      </c>
      <c r="F9" s="16">
        <v>622354.94586842414</v>
      </c>
      <c r="G9" s="16">
        <v>1077486.5764330002</v>
      </c>
      <c r="H9" s="17">
        <f t="shared" si="0"/>
        <v>560119.45128158177</v>
      </c>
      <c r="I9" s="17">
        <f t="shared" si="1"/>
        <v>1077486.5764330002</v>
      </c>
      <c r="J9" s="17">
        <f t="shared" si="6"/>
        <v>560119.45128158177</v>
      </c>
      <c r="K9" s="18">
        <f t="shared" si="2"/>
        <v>2.9666783006069515E-2</v>
      </c>
      <c r="L9" s="19"/>
      <c r="M9" s="20">
        <f t="shared" si="7"/>
        <v>1077486.5764330002</v>
      </c>
      <c r="N9" s="21" t="b">
        <f t="shared" si="8"/>
        <v>0</v>
      </c>
      <c r="O9" s="22">
        <f t="shared" si="3"/>
        <v>1077486.5764330002</v>
      </c>
      <c r="P9" s="21" t="b">
        <f t="shared" si="8"/>
        <v>0</v>
      </c>
      <c r="Q9" s="22">
        <f t="shared" si="9"/>
        <v>1077486.5764330002</v>
      </c>
      <c r="R9" s="21" t="b">
        <f t="shared" si="4"/>
        <v>0</v>
      </c>
      <c r="S9" s="23">
        <f t="shared" si="5"/>
        <v>1077486.5764330002</v>
      </c>
      <c r="T9" s="24">
        <f t="shared" si="10"/>
        <v>1077486.5764330002</v>
      </c>
    </row>
    <row r="10" spans="1:20" x14ac:dyDescent="0.25">
      <c r="A10" s="13" t="s">
        <v>29</v>
      </c>
      <c r="B10">
        <v>71</v>
      </c>
      <c r="C10" t="s">
        <v>36</v>
      </c>
      <c r="D10" s="14" t="s">
        <v>37</v>
      </c>
      <c r="E10" s="15">
        <v>14778.85070041671</v>
      </c>
      <c r="F10" s="16">
        <v>0</v>
      </c>
      <c r="G10" s="16">
        <v>0</v>
      </c>
      <c r="H10" s="17">
        <f t="shared" si="0"/>
        <v>0</v>
      </c>
      <c r="I10" s="17">
        <f t="shared" si="1"/>
        <v>0</v>
      </c>
      <c r="J10" s="17">
        <f t="shared" si="6"/>
        <v>0</v>
      </c>
      <c r="K10" s="18">
        <f t="shared" si="2"/>
        <v>2.1220756844351633E-4</v>
      </c>
      <c r="L10" s="19"/>
      <c r="M10" s="20">
        <f t="shared" si="7"/>
        <v>0</v>
      </c>
      <c r="N10" s="21" t="b">
        <f t="shared" si="8"/>
        <v>0</v>
      </c>
      <c r="O10" s="22">
        <f t="shared" si="3"/>
        <v>0</v>
      </c>
      <c r="P10" s="21" t="b">
        <f t="shared" si="8"/>
        <v>0</v>
      </c>
      <c r="Q10" s="22">
        <f t="shared" si="9"/>
        <v>0</v>
      </c>
      <c r="R10" s="21" t="b">
        <f t="shared" si="4"/>
        <v>0</v>
      </c>
      <c r="S10" s="23">
        <f t="shared" si="5"/>
        <v>0</v>
      </c>
      <c r="T10" s="24">
        <f t="shared" si="10"/>
        <v>0</v>
      </c>
    </row>
    <row r="11" spans="1:20" x14ac:dyDescent="0.25">
      <c r="A11" s="13" t="s">
        <v>29</v>
      </c>
      <c r="B11">
        <v>93</v>
      </c>
      <c r="C11" t="s">
        <v>38</v>
      </c>
      <c r="D11" s="14" t="s">
        <v>39</v>
      </c>
      <c r="E11" s="15">
        <v>192662.22508846581</v>
      </c>
      <c r="F11" s="16">
        <v>445837.1063703603</v>
      </c>
      <c r="G11" s="16">
        <v>704190.08830599999</v>
      </c>
      <c r="H11" s="17">
        <f t="shared" si="0"/>
        <v>401253.39573332429</v>
      </c>
      <c r="I11" s="17">
        <f t="shared" si="1"/>
        <v>192662.22508846581</v>
      </c>
      <c r="J11" s="17">
        <f t="shared" si="6"/>
        <v>401253.39573332429</v>
      </c>
      <c r="K11" s="18">
        <f t="shared" si="2"/>
        <v>2.7664114852847094E-3</v>
      </c>
      <c r="L11" s="19"/>
      <c r="M11" s="20">
        <f t="shared" si="7"/>
        <v>401253.39573332429</v>
      </c>
      <c r="N11" s="21" t="b">
        <f t="shared" si="8"/>
        <v>0</v>
      </c>
      <c r="O11" s="22">
        <f t="shared" si="3"/>
        <v>401253.39573332429</v>
      </c>
      <c r="P11" s="21" t="b">
        <f t="shared" si="8"/>
        <v>0</v>
      </c>
      <c r="Q11" s="22">
        <f t="shared" si="9"/>
        <v>401253.39573332429</v>
      </c>
      <c r="R11" s="21" t="b">
        <f t="shared" si="4"/>
        <v>0</v>
      </c>
      <c r="S11" s="23">
        <f t="shared" si="5"/>
        <v>401253.39573332429</v>
      </c>
      <c r="T11" s="24">
        <f t="shared" si="10"/>
        <v>401253.39573332429</v>
      </c>
    </row>
    <row r="12" spans="1:20" x14ac:dyDescent="0.25">
      <c r="A12" s="13" t="s">
        <v>29</v>
      </c>
      <c r="B12">
        <v>124</v>
      </c>
      <c r="C12" t="s">
        <v>40</v>
      </c>
      <c r="D12" s="14" t="s">
        <v>41</v>
      </c>
      <c r="E12" s="15">
        <v>1243002.6463432892</v>
      </c>
      <c r="F12" s="16">
        <v>73859.793265</v>
      </c>
      <c r="G12" s="16">
        <v>598377.59198100003</v>
      </c>
      <c r="H12" s="17">
        <f t="shared" si="0"/>
        <v>66473.813938499996</v>
      </c>
      <c r="I12" s="17">
        <f t="shared" si="1"/>
        <v>598377.59198100003</v>
      </c>
      <c r="J12" s="17">
        <f t="shared" si="6"/>
        <v>66473.813938499996</v>
      </c>
      <c r="K12" s="18">
        <f t="shared" si="2"/>
        <v>1.784811109445256E-2</v>
      </c>
      <c r="L12" s="19"/>
      <c r="M12" s="20">
        <f t="shared" si="7"/>
        <v>598377.59198100003</v>
      </c>
      <c r="N12" s="21" t="b">
        <f t="shared" si="8"/>
        <v>0</v>
      </c>
      <c r="O12" s="22">
        <f t="shared" si="3"/>
        <v>598377.59198100003</v>
      </c>
      <c r="P12" s="21" t="b">
        <f t="shared" si="8"/>
        <v>0</v>
      </c>
      <c r="Q12" s="22">
        <f t="shared" si="9"/>
        <v>598377.59198100003</v>
      </c>
      <c r="R12" s="21" t="b">
        <f t="shared" si="4"/>
        <v>0</v>
      </c>
      <c r="S12" s="23">
        <f t="shared" si="5"/>
        <v>598377.59198100003</v>
      </c>
      <c r="T12" s="24">
        <f t="shared" si="10"/>
        <v>598377.59198100003</v>
      </c>
    </row>
    <row r="13" spans="1:20" x14ac:dyDescent="0.25">
      <c r="A13" s="13" t="s">
        <v>29</v>
      </c>
      <c r="B13">
        <v>125</v>
      </c>
      <c r="C13" t="s">
        <v>42</v>
      </c>
      <c r="D13" s="14" t="s">
        <v>43</v>
      </c>
      <c r="E13" s="15">
        <v>837408.93004928902</v>
      </c>
      <c r="F13" s="16">
        <v>225940.82653493874</v>
      </c>
      <c r="G13" s="16">
        <v>889673.47525500017</v>
      </c>
      <c r="H13" s="17">
        <f t="shared" si="0"/>
        <v>203346.74388144485</v>
      </c>
      <c r="I13" s="17">
        <f t="shared" si="1"/>
        <v>837408.93004928902</v>
      </c>
      <c r="J13" s="17">
        <f t="shared" si="6"/>
        <v>203346.74388144485</v>
      </c>
      <c r="K13" s="18">
        <f t="shared" si="2"/>
        <v>1.2024244404447205E-2</v>
      </c>
      <c r="L13" s="19"/>
      <c r="M13" s="20">
        <f t="shared" si="7"/>
        <v>505018.26498678263</v>
      </c>
      <c r="N13" s="21" t="b">
        <f t="shared" si="8"/>
        <v>1</v>
      </c>
      <c r="O13" s="22">
        <f t="shared" si="3"/>
        <v>811702.3278875167</v>
      </c>
      <c r="P13" s="21" t="b">
        <f t="shared" si="8"/>
        <v>1</v>
      </c>
      <c r="Q13" s="22">
        <f t="shared" si="9"/>
        <v>837408.93004928902</v>
      </c>
      <c r="R13" s="21" t="b">
        <f t="shared" si="4"/>
        <v>0</v>
      </c>
      <c r="S13" s="23">
        <f t="shared" si="5"/>
        <v>837408.93004928902</v>
      </c>
      <c r="T13" s="24">
        <f t="shared" si="10"/>
        <v>837408.93004928902</v>
      </c>
    </row>
    <row r="14" spans="1:20" x14ac:dyDescent="0.25">
      <c r="A14" s="13" t="s">
        <v>29</v>
      </c>
      <c r="B14">
        <v>127</v>
      </c>
      <c r="C14" t="s">
        <v>44</v>
      </c>
      <c r="D14" s="14" t="s">
        <v>45</v>
      </c>
      <c r="E14" s="15">
        <v>7389658.3342361683</v>
      </c>
      <c r="F14" s="16">
        <v>563921.088888</v>
      </c>
      <c r="G14" s="16">
        <v>1635135.733458</v>
      </c>
      <c r="H14" s="17">
        <f t="shared" si="0"/>
        <v>507528.97999920003</v>
      </c>
      <c r="I14" s="17">
        <f t="shared" si="1"/>
        <v>1635135.733458</v>
      </c>
      <c r="J14" s="17">
        <f t="shared" si="6"/>
        <v>507528.97999920003</v>
      </c>
      <c r="K14" s="18">
        <f t="shared" si="2"/>
        <v>0.10610712960869188</v>
      </c>
      <c r="L14" s="19"/>
      <c r="M14" s="20">
        <f t="shared" si="7"/>
        <v>1635135.733458</v>
      </c>
      <c r="N14" s="21" t="b">
        <f t="shared" si="8"/>
        <v>0</v>
      </c>
      <c r="O14" s="22">
        <f t="shared" si="3"/>
        <v>1635135.733458</v>
      </c>
      <c r="P14" s="21" t="b">
        <f t="shared" si="8"/>
        <v>0</v>
      </c>
      <c r="Q14" s="22">
        <f t="shared" si="9"/>
        <v>1635135.733458</v>
      </c>
      <c r="R14" s="21" t="b">
        <f t="shared" si="4"/>
        <v>0</v>
      </c>
      <c r="S14" s="23">
        <f t="shared" si="5"/>
        <v>1635135.733458</v>
      </c>
      <c r="T14" s="24">
        <f t="shared" si="10"/>
        <v>1635135.733458</v>
      </c>
    </row>
    <row r="15" spans="1:20" x14ac:dyDescent="0.25">
      <c r="A15" s="13" t="s">
        <v>29</v>
      </c>
      <c r="B15">
        <v>137</v>
      </c>
      <c r="C15" t="s">
        <v>46</v>
      </c>
      <c r="D15" s="14" t="s">
        <v>47</v>
      </c>
      <c r="E15" s="15">
        <v>0</v>
      </c>
      <c r="F15" s="16">
        <v>183759.81920695683</v>
      </c>
      <c r="G15" s="16">
        <v>1099795.1190823333</v>
      </c>
      <c r="H15" s="17">
        <f t="shared" si="0"/>
        <v>165383.83728626114</v>
      </c>
      <c r="I15" s="17">
        <f t="shared" si="1"/>
        <v>0</v>
      </c>
      <c r="J15" s="17">
        <f t="shared" si="6"/>
        <v>165383.83728626114</v>
      </c>
      <c r="K15" s="18">
        <f t="shared" si="2"/>
        <v>0</v>
      </c>
      <c r="L15" s="19"/>
      <c r="M15" s="20">
        <f t="shared" si="7"/>
        <v>165383.83728626114</v>
      </c>
      <c r="N15" s="21" t="b">
        <f t="shared" si="8"/>
        <v>0</v>
      </c>
      <c r="O15" s="22">
        <f t="shared" si="3"/>
        <v>165383.83728626114</v>
      </c>
      <c r="P15" s="21" t="b">
        <f t="shared" si="8"/>
        <v>0</v>
      </c>
      <c r="Q15" s="22">
        <f t="shared" si="9"/>
        <v>165383.83728626114</v>
      </c>
      <c r="R15" s="21" t="b">
        <f t="shared" si="4"/>
        <v>0</v>
      </c>
      <c r="S15" s="23">
        <f t="shared" si="5"/>
        <v>165383.83728626114</v>
      </c>
      <c r="T15" s="24">
        <f t="shared" si="10"/>
        <v>165383.83728626114</v>
      </c>
    </row>
    <row r="16" spans="1:20" x14ac:dyDescent="0.25">
      <c r="A16" s="13" t="s">
        <v>29</v>
      </c>
      <c r="B16">
        <v>143</v>
      </c>
      <c r="C16" t="s">
        <v>48</v>
      </c>
      <c r="D16" s="14" t="s">
        <v>49</v>
      </c>
      <c r="E16" s="15">
        <v>797135.40541825409</v>
      </c>
      <c r="F16" s="16">
        <v>304248.66226143966</v>
      </c>
      <c r="G16" s="16">
        <v>773269.35012800002</v>
      </c>
      <c r="H16" s="17">
        <f t="shared" si="0"/>
        <v>273823.7960352957</v>
      </c>
      <c r="I16" s="17">
        <f t="shared" si="1"/>
        <v>773269.35012800002</v>
      </c>
      <c r="J16" s="17">
        <f t="shared" si="6"/>
        <v>273823.7960352957</v>
      </c>
      <c r="K16" s="18">
        <f t="shared" si="2"/>
        <v>1.1445962174803934E-2</v>
      </c>
      <c r="L16" s="19"/>
      <c r="M16" s="20">
        <f t="shared" si="7"/>
        <v>480730.41134176526</v>
      </c>
      <c r="N16" s="21" t="b">
        <f t="shared" si="8"/>
        <v>1</v>
      </c>
      <c r="O16" s="22">
        <f t="shared" si="3"/>
        <v>772665.11139482632</v>
      </c>
      <c r="P16" s="21" t="b">
        <f t="shared" si="8"/>
        <v>1</v>
      </c>
      <c r="Q16" s="22">
        <f t="shared" si="9"/>
        <v>773269.35012800002</v>
      </c>
      <c r="R16" s="21" t="b">
        <f t="shared" si="4"/>
        <v>0</v>
      </c>
      <c r="S16" s="23">
        <f t="shared" si="5"/>
        <v>773269.35012800002</v>
      </c>
      <c r="T16" s="24">
        <f t="shared" si="10"/>
        <v>773269.35012800002</v>
      </c>
    </row>
    <row r="17" spans="1:20" x14ac:dyDescent="0.25">
      <c r="A17" s="13" t="s">
        <v>29</v>
      </c>
      <c r="B17">
        <v>146</v>
      </c>
      <c r="C17" t="s">
        <v>50</v>
      </c>
      <c r="D17" s="14" t="s">
        <v>51</v>
      </c>
      <c r="E17" s="15">
        <v>645200.86676232994</v>
      </c>
      <c r="F17" s="16">
        <v>0</v>
      </c>
      <c r="G17" s="16">
        <v>0</v>
      </c>
      <c r="H17" s="17">
        <f t="shared" si="0"/>
        <v>0</v>
      </c>
      <c r="I17" s="17">
        <f t="shared" si="1"/>
        <v>0</v>
      </c>
      <c r="J17" s="17">
        <f t="shared" si="6"/>
        <v>0</v>
      </c>
      <c r="K17" s="18">
        <f t="shared" si="2"/>
        <v>9.2643541685838021E-3</v>
      </c>
      <c r="L17" s="19"/>
      <c r="M17" s="20">
        <f t="shared" si="7"/>
        <v>0</v>
      </c>
      <c r="N17" s="21" t="b">
        <f t="shared" si="8"/>
        <v>0</v>
      </c>
      <c r="O17" s="22">
        <f t="shared" si="3"/>
        <v>0</v>
      </c>
      <c r="P17" s="21" t="b">
        <f t="shared" si="8"/>
        <v>0</v>
      </c>
      <c r="Q17" s="22">
        <f t="shared" si="9"/>
        <v>0</v>
      </c>
      <c r="R17" s="21" t="b">
        <f t="shared" si="4"/>
        <v>0</v>
      </c>
      <c r="S17" s="23">
        <f t="shared" si="5"/>
        <v>0</v>
      </c>
      <c r="T17" s="24">
        <f t="shared" si="10"/>
        <v>0</v>
      </c>
    </row>
    <row r="18" spans="1:20" x14ac:dyDescent="0.25">
      <c r="A18" s="13" t="s">
        <v>29</v>
      </c>
      <c r="B18">
        <v>152</v>
      </c>
      <c r="C18" t="s">
        <v>52</v>
      </c>
      <c r="D18" s="14" t="s">
        <v>53</v>
      </c>
      <c r="E18" s="15">
        <v>723730.79706340027</v>
      </c>
      <c r="F18" s="16">
        <v>458575.47073875344</v>
      </c>
      <c r="G18" s="16">
        <v>829727.498594</v>
      </c>
      <c r="H18" s="17">
        <f t="shared" si="0"/>
        <v>412717.92366487812</v>
      </c>
      <c r="I18" s="17">
        <f t="shared" si="1"/>
        <v>723730.79706340027</v>
      </c>
      <c r="J18" s="17">
        <f t="shared" si="6"/>
        <v>412717.92366487812</v>
      </c>
      <c r="K18" s="18">
        <f t="shared" si="2"/>
        <v>1.0391955082690004E-2</v>
      </c>
      <c r="L18" s="19"/>
      <c r="M18" s="20">
        <f t="shared" si="7"/>
        <v>436462.11347298016</v>
      </c>
      <c r="N18" s="21" t="b">
        <f t="shared" si="8"/>
        <v>1</v>
      </c>
      <c r="O18" s="22">
        <f t="shared" si="3"/>
        <v>701513.86217683752</v>
      </c>
      <c r="P18" s="21" t="b">
        <f t="shared" si="8"/>
        <v>1</v>
      </c>
      <c r="Q18" s="22">
        <f t="shared" si="9"/>
        <v>723730.79706340027</v>
      </c>
      <c r="R18" s="21" t="b">
        <f t="shared" si="4"/>
        <v>0</v>
      </c>
      <c r="S18" s="23">
        <f t="shared" si="5"/>
        <v>723730.79706340027</v>
      </c>
      <c r="T18" s="24">
        <f t="shared" si="10"/>
        <v>723730.79706340027</v>
      </c>
    </row>
    <row r="19" spans="1:20" x14ac:dyDescent="0.25">
      <c r="A19" s="13" t="s">
        <v>29</v>
      </c>
      <c r="B19">
        <v>161</v>
      </c>
      <c r="C19" t="s">
        <v>54</v>
      </c>
      <c r="D19" s="14" t="s">
        <v>55</v>
      </c>
      <c r="E19" s="15">
        <v>1313049.5135530822</v>
      </c>
      <c r="F19" s="16">
        <v>0</v>
      </c>
      <c r="G19" s="16">
        <v>0</v>
      </c>
      <c r="H19" s="17">
        <f t="shared" si="0"/>
        <v>0</v>
      </c>
      <c r="I19" s="17">
        <f t="shared" si="1"/>
        <v>0</v>
      </c>
      <c r="J19" s="17">
        <f t="shared" si="6"/>
        <v>0</v>
      </c>
      <c r="K19" s="18">
        <f t="shared" si="2"/>
        <v>1.8853904824221879E-2</v>
      </c>
      <c r="L19" s="19"/>
      <c r="M19" s="20">
        <f t="shared" si="7"/>
        <v>0</v>
      </c>
      <c r="N19" s="21" t="b">
        <f t="shared" si="8"/>
        <v>0</v>
      </c>
      <c r="O19" s="22">
        <f t="shared" si="3"/>
        <v>0</v>
      </c>
      <c r="P19" s="21" t="b">
        <f t="shared" si="8"/>
        <v>0</v>
      </c>
      <c r="Q19" s="22">
        <f t="shared" si="9"/>
        <v>0</v>
      </c>
      <c r="R19" s="21" t="b">
        <f t="shared" si="4"/>
        <v>0</v>
      </c>
      <c r="S19" s="23">
        <f t="shared" si="5"/>
        <v>0</v>
      </c>
      <c r="T19" s="24">
        <f t="shared" si="10"/>
        <v>0</v>
      </c>
    </row>
    <row r="20" spans="1:20" x14ac:dyDescent="0.25">
      <c r="A20" s="13" t="s">
        <v>29</v>
      </c>
      <c r="B20">
        <v>166</v>
      </c>
      <c r="C20" t="s">
        <v>56</v>
      </c>
      <c r="D20" s="14" t="s">
        <v>57</v>
      </c>
      <c r="E20" s="15">
        <v>215069.05234472273</v>
      </c>
      <c r="F20" s="16">
        <v>0</v>
      </c>
      <c r="G20" s="16">
        <v>0</v>
      </c>
      <c r="H20" s="17">
        <f t="shared" si="0"/>
        <v>0</v>
      </c>
      <c r="I20" s="17">
        <f t="shared" si="1"/>
        <v>0</v>
      </c>
      <c r="J20" s="17">
        <f t="shared" si="6"/>
        <v>0</v>
      </c>
      <c r="K20" s="18">
        <f t="shared" si="2"/>
        <v>3.0881481632558938E-3</v>
      </c>
      <c r="L20" s="19"/>
      <c r="M20" s="20">
        <f t="shared" si="7"/>
        <v>0</v>
      </c>
      <c r="N20" s="21" t="b">
        <f t="shared" si="8"/>
        <v>0</v>
      </c>
      <c r="O20" s="22">
        <f t="shared" si="3"/>
        <v>0</v>
      </c>
      <c r="P20" s="21" t="b">
        <f t="shared" si="8"/>
        <v>0</v>
      </c>
      <c r="Q20" s="22">
        <f t="shared" si="9"/>
        <v>0</v>
      </c>
      <c r="R20" s="21" t="b">
        <f t="shared" si="4"/>
        <v>0</v>
      </c>
      <c r="S20" s="23">
        <f t="shared" si="5"/>
        <v>0</v>
      </c>
      <c r="T20" s="24">
        <f t="shared" si="10"/>
        <v>0</v>
      </c>
    </row>
    <row r="21" spans="1:20" x14ac:dyDescent="0.25">
      <c r="A21" s="13" t="s">
        <v>29</v>
      </c>
      <c r="B21">
        <v>192</v>
      </c>
      <c r="C21" t="s">
        <v>58</v>
      </c>
      <c r="D21" s="14" t="s">
        <v>59</v>
      </c>
      <c r="E21" s="15">
        <v>544611.0934359933</v>
      </c>
      <c r="F21" s="16">
        <v>388882.69381999999</v>
      </c>
      <c r="G21" s="16">
        <v>493147.01543999999</v>
      </c>
      <c r="H21" s="17">
        <f t="shared" si="0"/>
        <v>349994.42443800002</v>
      </c>
      <c r="I21" s="17">
        <f t="shared" si="1"/>
        <v>493147.01543999999</v>
      </c>
      <c r="J21" s="17">
        <f t="shared" si="6"/>
        <v>349994.42443800002</v>
      </c>
      <c r="K21" s="18">
        <f t="shared" si="2"/>
        <v>7.8199988773252939E-3</v>
      </c>
      <c r="L21" s="19"/>
      <c r="M21" s="20">
        <f t="shared" si="7"/>
        <v>328439.95284766232</v>
      </c>
      <c r="N21" s="21" t="b">
        <f t="shared" si="8"/>
        <v>1</v>
      </c>
      <c r="O21" s="22">
        <f t="shared" si="3"/>
        <v>493147.01543999999</v>
      </c>
      <c r="P21" s="21" t="b">
        <f t="shared" si="8"/>
        <v>0</v>
      </c>
      <c r="Q21" s="22">
        <f t="shared" si="9"/>
        <v>493147.01543999999</v>
      </c>
      <c r="R21" s="21" t="b">
        <f t="shared" si="4"/>
        <v>0</v>
      </c>
      <c r="S21" s="23">
        <f t="shared" si="5"/>
        <v>493147.01543999999</v>
      </c>
      <c r="T21" s="24">
        <f t="shared" si="10"/>
        <v>493147.01543999999</v>
      </c>
    </row>
    <row r="22" spans="1:20" x14ac:dyDescent="0.25">
      <c r="A22" s="13" t="s">
        <v>29</v>
      </c>
      <c r="B22">
        <v>194</v>
      </c>
      <c r="C22" t="s">
        <v>60</v>
      </c>
      <c r="D22" s="14" t="s">
        <v>61</v>
      </c>
      <c r="E22" s="15">
        <v>2370951.0994029883</v>
      </c>
      <c r="F22" s="16">
        <v>2249376.9144254057</v>
      </c>
      <c r="G22" s="16">
        <v>2036772.6024436667</v>
      </c>
      <c r="H22" s="17">
        <f t="shared" si="0"/>
        <v>2024439.2229828651</v>
      </c>
      <c r="I22" s="17">
        <f t="shared" si="1"/>
        <v>2036772.6024436667</v>
      </c>
      <c r="J22" s="17">
        <f t="shared" si="6"/>
        <v>2024439.2229828651</v>
      </c>
      <c r="K22" s="18">
        <f t="shared" si="2"/>
        <v>3.404417419878282E-2</v>
      </c>
      <c r="L22" s="19"/>
      <c r="M22" s="20">
        <f t="shared" si="7"/>
        <v>1429855.3163488784</v>
      </c>
      <c r="N22" s="21" t="b">
        <f t="shared" si="8"/>
        <v>1</v>
      </c>
      <c r="O22" s="22">
        <f t="shared" si="3"/>
        <v>2036772.6024436667</v>
      </c>
      <c r="P22" s="21" t="b">
        <f t="shared" si="8"/>
        <v>0</v>
      </c>
      <c r="Q22" s="22">
        <f t="shared" si="9"/>
        <v>2036772.6024436667</v>
      </c>
      <c r="R22" s="21" t="b">
        <f t="shared" si="4"/>
        <v>0</v>
      </c>
      <c r="S22" s="23">
        <f t="shared" si="5"/>
        <v>2036772.6024436667</v>
      </c>
      <c r="T22" s="24">
        <f t="shared" si="10"/>
        <v>2036772.6024436667</v>
      </c>
    </row>
    <row r="23" spans="1:20" x14ac:dyDescent="0.25">
      <c r="A23" s="13" t="s">
        <v>29</v>
      </c>
      <c r="B23">
        <v>208</v>
      </c>
      <c r="C23" t="s">
        <v>62</v>
      </c>
      <c r="D23" s="14" t="s">
        <v>63</v>
      </c>
      <c r="E23" s="15">
        <v>8716293.0900439508</v>
      </c>
      <c r="F23" s="16">
        <v>3717895.5036931271</v>
      </c>
      <c r="G23" s="16">
        <v>38837352.996505</v>
      </c>
      <c r="H23" s="17">
        <f t="shared" si="0"/>
        <v>3346105.9533238146</v>
      </c>
      <c r="I23" s="17">
        <f t="shared" si="1"/>
        <v>8716293.0900439508</v>
      </c>
      <c r="J23" s="17">
        <f t="shared" si="6"/>
        <v>3346105.9533238146</v>
      </c>
      <c r="K23" s="18">
        <f t="shared" si="2"/>
        <v>0.12515610313507641</v>
      </c>
      <c r="L23" s="19"/>
      <c r="M23" s="20">
        <f t="shared" si="7"/>
        <v>5256556.3316732096</v>
      </c>
      <c r="N23" s="21" t="b">
        <f t="shared" si="8"/>
        <v>1</v>
      </c>
      <c r="O23" s="22">
        <f t="shared" si="3"/>
        <v>8448722.1688955724</v>
      </c>
      <c r="P23" s="21" t="b">
        <f t="shared" si="8"/>
        <v>1</v>
      </c>
      <c r="Q23" s="22">
        <f t="shared" si="9"/>
        <v>8716293.0900439508</v>
      </c>
      <c r="R23" s="21" t="b">
        <f t="shared" si="4"/>
        <v>0</v>
      </c>
      <c r="S23" s="23">
        <f t="shared" si="5"/>
        <v>8716293.0900439508</v>
      </c>
      <c r="T23" s="24">
        <f t="shared" si="10"/>
        <v>8716293.0900439508</v>
      </c>
    </row>
    <row r="24" spans="1:20" x14ac:dyDescent="0.25">
      <c r="A24" s="13" t="s">
        <v>29</v>
      </c>
      <c r="B24">
        <v>213</v>
      </c>
      <c r="C24" t="s">
        <v>64</v>
      </c>
      <c r="D24" s="14" t="s">
        <v>65</v>
      </c>
      <c r="E24" s="15">
        <v>2248916.7746128202</v>
      </c>
      <c r="F24" s="16">
        <v>826574.60097923828</v>
      </c>
      <c r="G24" s="16">
        <v>2720477.7036210001</v>
      </c>
      <c r="H24" s="17">
        <f t="shared" si="0"/>
        <v>743917.14088131452</v>
      </c>
      <c r="I24" s="17">
        <f t="shared" si="1"/>
        <v>2248916.7746128202</v>
      </c>
      <c r="J24" s="17">
        <f t="shared" si="6"/>
        <v>743917.14088131452</v>
      </c>
      <c r="K24" s="18">
        <f t="shared" si="2"/>
        <v>3.2291899420769279E-2</v>
      </c>
      <c r="L24" s="19"/>
      <c r="M24" s="20">
        <f t="shared" si="7"/>
        <v>1356259.7756723098</v>
      </c>
      <c r="N24" s="21" t="b">
        <f t="shared" si="8"/>
        <v>1</v>
      </c>
      <c r="O24" s="22">
        <f t="shared" si="3"/>
        <v>2179880.003275183</v>
      </c>
      <c r="P24" s="21" t="b">
        <f t="shared" si="8"/>
        <v>1</v>
      </c>
      <c r="Q24" s="22">
        <f t="shared" si="9"/>
        <v>2248916.7746128202</v>
      </c>
      <c r="R24" s="21" t="b">
        <f t="shared" si="4"/>
        <v>0</v>
      </c>
      <c r="S24" s="23">
        <f t="shared" si="5"/>
        <v>2248916.7746128202</v>
      </c>
      <c r="T24" s="24">
        <f t="shared" si="10"/>
        <v>2248916.7746128202</v>
      </c>
    </row>
    <row r="25" spans="1:20" x14ac:dyDescent="0.25">
      <c r="A25" s="13" t="s">
        <v>29</v>
      </c>
      <c r="B25">
        <v>215</v>
      </c>
      <c r="C25" t="s">
        <v>66</v>
      </c>
      <c r="D25" s="14" t="s">
        <v>67</v>
      </c>
      <c r="E25" s="15">
        <v>0</v>
      </c>
      <c r="F25" s="16">
        <v>366480.95451900008</v>
      </c>
      <c r="G25" s="16">
        <v>485229.20767799998</v>
      </c>
      <c r="H25" s="17">
        <f t="shared" si="0"/>
        <v>329832.8590671001</v>
      </c>
      <c r="I25" s="17">
        <f t="shared" si="1"/>
        <v>0</v>
      </c>
      <c r="J25" s="17">
        <f t="shared" si="6"/>
        <v>329832.8590671001</v>
      </c>
      <c r="K25" s="18">
        <f t="shared" si="2"/>
        <v>0</v>
      </c>
      <c r="L25" s="19"/>
      <c r="M25" s="20">
        <f t="shared" si="7"/>
        <v>329832.8590671001</v>
      </c>
      <c r="N25" s="21" t="b">
        <f t="shared" si="8"/>
        <v>0</v>
      </c>
      <c r="O25" s="22">
        <f t="shared" si="3"/>
        <v>329832.8590671001</v>
      </c>
      <c r="P25" s="21" t="b">
        <f t="shared" si="8"/>
        <v>0</v>
      </c>
      <c r="Q25" s="22">
        <f t="shared" si="9"/>
        <v>329832.8590671001</v>
      </c>
      <c r="R25" s="21" t="b">
        <f t="shared" si="4"/>
        <v>0</v>
      </c>
      <c r="S25" s="23">
        <f t="shared" si="5"/>
        <v>329832.8590671001</v>
      </c>
      <c r="T25" s="24">
        <f t="shared" si="10"/>
        <v>329832.8590671001</v>
      </c>
    </row>
    <row r="26" spans="1:20" x14ac:dyDescent="0.25">
      <c r="A26" s="13" t="s">
        <v>29</v>
      </c>
      <c r="B26">
        <v>216</v>
      </c>
      <c r="C26" t="s">
        <v>68</v>
      </c>
      <c r="D26" s="14" t="s">
        <v>69</v>
      </c>
      <c r="E26" s="15">
        <v>1598623.5308182058</v>
      </c>
      <c r="F26" s="16">
        <v>524569.49426070531</v>
      </c>
      <c r="G26" s="16">
        <v>707868.77482066653</v>
      </c>
      <c r="H26" s="17">
        <f t="shared" si="0"/>
        <v>472112.54483463481</v>
      </c>
      <c r="I26" s="17">
        <f t="shared" si="1"/>
        <v>707868.77482066653</v>
      </c>
      <c r="J26" s="17">
        <f t="shared" si="6"/>
        <v>472112.54483463481</v>
      </c>
      <c r="K26" s="18">
        <f t="shared" si="2"/>
        <v>2.2954424481868189E-2</v>
      </c>
      <c r="L26" s="19"/>
      <c r="M26" s="20">
        <f t="shared" si="7"/>
        <v>707868.77482066653</v>
      </c>
      <c r="N26" s="21" t="b">
        <f t="shared" si="8"/>
        <v>0</v>
      </c>
      <c r="O26" s="22">
        <f t="shared" si="3"/>
        <v>707868.77482066653</v>
      </c>
      <c r="P26" s="21" t="b">
        <f t="shared" si="8"/>
        <v>0</v>
      </c>
      <c r="Q26" s="22">
        <f t="shared" si="9"/>
        <v>707868.77482066653</v>
      </c>
      <c r="R26" s="21" t="b">
        <f t="shared" si="4"/>
        <v>0</v>
      </c>
      <c r="S26" s="23">
        <f t="shared" si="5"/>
        <v>707868.77482066653</v>
      </c>
      <c r="T26" s="24">
        <f t="shared" si="10"/>
        <v>707868.77482066653</v>
      </c>
    </row>
    <row r="27" spans="1:20" x14ac:dyDescent="0.25">
      <c r="A27" s="13" t="s">
        <v>29</v>
      </c>
      <c r="B27">
        <v>218</v>
      </c>
      <c r="C27" t="s">
        <v>70</v>
      </c>
      <c r="D27" s="14" t="s">
        <v>71</v>
      </c>
      <c r="E27" s="15">
        <v>1798722.6519728124</v>
      </c>
      <c r="F27" s="16">
        <v>1055397.2882577651</v>
      </c>
      <c r="G27" s="16">
        <v>991254.24847999995</v>
      </c>
      <c r="H27" s="17">
        <f t="shared" si="0"/>
        <v>949857.55943198863</v>
      </c>
      <c r="I27" s="17">
        <f t="shared" si="1"/>
        <v>991254.24847999995</v>
      </c>
      <c r="J27" s="17">
        <f t="shared" si="6"/>
        <v>949857.55943198863</v>
      </c>
      <c r="K27" s="18">
        <f t="shared" si="2"/>
        <v>2.5827621377125163E-2</v>
      </c>
      <c r="L27" s="19"/>
      <c r="M27" s="20">
        <f t="shared" si="7"/>
        <v>991254.24847999995</v>
      </c>
      <c r="N27" s="21" t="b">
        <f t="shared" si="8"/>
        <v>0</v>
      </c>
      <c r="O27" s="22">
        <f t="shared" si="3"/>
        <v>991254.24847999995</v>
      </c>
      <c r="P27" s="21" t="b">
        <f t="shared" si="8"/>
        <v>0</v>
      </c>
      <c r="Q27" s="22">
        <f t="shared" si="9"/>
        <v>991254.24847999995</v>
      </c>
      <c r="R27" s="21" t="b">
        <f t="shared" si="4"/>
        <v>0</v>
      </c>
      <c r="S27" s="23">
        <f t="shared" si="5"/>
        <v>991254.24847999995</v>
      </c>
      <c r="T27" s="24">
        <f t="shared" si="10"/>
        <v>991254.24847999995</v>
      </c>
    </row>
    <row r="28" spans="1:20" x14ac:dyDescent="0.25">
      <c r="A28" s="13" t="s">
        <v>29</v>
      </c>
      <c r="B28">
        <v>219</v>
      </c>
      <c r="C28" t="s">
        <v>72</v>
      </c>
      <c r="D28" s="14" t="s">
        <v>73</v>
      </c>
      <c r="E28" s="15">
        <v>59164.647505282483</v>
      </c>
      <c r="F28" s="16">
        <v>399876.94807493151</v>
      </c>
      <c r="G28" s="16">
        <v>533592.19674233324</v>
      </c>
      <c r="H28" s="17">
        <f t="shared" si="0"/>
        <v>359889.25326743838</v>
      </c>
      <c r="I28" s="17">
        <f t="shared" si="1"/>
        <v>59164.647505282483</v>
      </c>
      <c r="J28" s="17">
        <f t="shared" si="6"/>
        <v>359889.25326743838</v>
      </c>
      <c r="K28" s="18">
        <f t="shared" si="2"/>
        <v>8.4953737197979401E-4</v>
      </c>
      <c r="L28" s="19"/>
      <c r="M28" s="20">
        <f t="shared" si="7"/>
        <v>359889.25326743838</v>
      </c>
      <c r="N28" s="21" t="b">
        <f t="shared" si="8"/>
        <v>0</v>
      </c>
      <c r="O28" s="22">
        <f t="shared" si="3"/>
        <v>359889.25326743838</v>
      </c>
      <c r="P28" s="21" t="b">
        <f t="shared" si="8"/>
        <v>0</v>
      </c>
      <c r="Q28" s="22">
        <f t="shared" si="9"/>
        <v>359889.25326743838</v>
      </c>
      <c r="R28" s="21" t="b">
        <f t="shared" si="4"/>
        <v>0</v>
      </c>
      <c r="S28" s="23">
        <f t="shared" si="5"/>
        <v>359889.25326743838</v>
      </c>
      <c r="T28" s="24">
        <f t="shared" si="10"/>
        <v>359889.25326743838</v>
      </c>
    </row>
    <row r="29" spans="1:20" x14ac:dyDescent="0.25">
      <c r="A29" s="13" t="s">
        <v>29</v>
      </c>
      <c r="B29">
        <v>220</v>
      </c>
      <c r="C29" t="s">
        <v>74</v>
      </c>
      <c r="D29" s="14" t="s">
        <v>75</v>
      </c>
      <c r="E29" s="15">
        <v>569977.33441919019</v>
      </c>
      <c r="F29" s="16">
        <v>389023.23894513166</v>
      </c>
      <c r="G29" s="16">
        <v>367725.92208966671</v>
      </c>
      <c r="H29" s="17">
        <f t="shared" si="0"/>
        <v>350120.91505061853</v>
      </c>
      <c r="I29" s="17">
        <f t="shared" si="1"/>
        <v>367725.92208966671</v>
      </c>
      <c r="J29" s="17">
        <f t="shared" si="6"/>
        <v>350120.91505061853</v>
      </c>
      <c r="K29" s="18">
        <f t="shared" si="2"/>
        <v>8.1842293867684067E-3</v>
      </c>
      <c r="L29" s="19"/>
      <c r="M29" s="20">
        <f t="shared" si="7"/>
        <v>343737.63424427307</v>
      </c>
      <c r="N29" s="21" t="b">
        <f t="shared" si="8"/>
        <v>1</v>
      </c>
      <c r="O29" s="22">
        <f t="shared" si="3"/>
        <v>367725.92208966671</v>
      </c>
      <c r="P29" s="21" t="b">
        <f t="shared" si="8"/>
        <v>0</v>
      </c>
      <c r="Q29" s="22">
        <f t="shared" si="9"/>
        <v>367725.92208966671</v>
      </c>
      <c r="R29" s="21" t="b">
        <f t="shared" si="4"/>
        <v>0</v>
      </c>
      <c r="S29" s="23">
        <f t="shared" si="5"/>
        <v>367725.92208966671</v>
      </c>
      <c r="T29" s="24">
        <f t="shared" si="10"/>
        <v>367725.92208966671</v>
      </c>
    </row>
    <row r="30" spans="1:20" x14ac:dyDescent="0.25">
      <c r="A30" s="13" t="s">
        <v>29</v>
      </c>
      <c r="B30">
        <v>223</v>
      </c>
      <c r="C30" t="s">
        <v>76</v>
      </c>
      <c r="D30" s="14" t="s">
        <v>77</v>
      </c>
      <c r="E30" s="15">
        <v>715564.17519985931</v>
      </c>
      <c r="F30" s="16">
        <v>2047.767890000001</v>
      </c>
      <c r="G30" s="16">
        <v>99676.51529499999</v>
      </c>
      <c r="H30" s="17">
        <f t="shared" si="0"/>
        <v>1842.991101000001</v>
      </c>
      <c r="I30" s="17">
        <f t="shared" si="1"/>
        <v>99676.51529499999</v>
      </c>
      <c r="J30" s="17">
        <f t="shared" si="6"/>
        <v>1842.991101000001</v>
      </c>
      <c r="K30" s="18">
        <f t="shared" si="2"/>
        <v>1.0274691636215723E-2</v>
      </c>
      <c r="L30" s="19"/>
      <c r="M30" s="20">
        <f t="shared" si="7"/>
        <v>99676.51529499999</v>
      </c>
      <c r="N30" s="21" t="b">
        <f t="shared" si="8"/>
        <v>0</v>
      </c>
      <c r="O30" s="22">
        <f t="shared" si="3"/>
        <v>99676.51529499999</v>
      </c>
      <c r="P30" s="21" t="b">
        <f t="shared" si="8"/>
        <v>0</v>
      </c>
      <c r="Q30" s="22">
        <f t="shared" si="9"/>
        <v>99676.51529499999</v>
      </c>
      <c r="R30" s="21" t="b">
        <f t="shared" si="4"/>
        <v>0</v>
      </c>
      <c r="S30" s="23">
        <f t="shared" si="5"/>
        <v>99676.51529499999</v>
      </c>
      <c r="T30" s="24">
        <f t="shared" si="10"/>
        <v>99676.51529499999</v>
      </c>
    </row>
    <row r="31" spans="1:20" x14ac:dyDescent="0.25">
      <c r="A31" s="13" t="s">
        <v>29</v>
      </c>
      <c r="B31">
        <v>256</v>
      </c>
      <c r="C31" t="s">
        <v>78</v>
      </c>
      <c r="D31" s="14" t="s">
        <v>79</v>
      </c>
      <c r="E31" s="15">
        <v>409933.65611836698</v>
      </c>
      <c r="F31" s="16">
        <v>72031.552270934757</v>
      </c>
      <c r="G31" s="16">
        <v>223669.66592199999</v>
      </c>
      <c r="H31" s="17">
        <f t="shared" si="0"/>
        <v>64828.39704384128</v>
      </c>
      <c r="I31" s="17">
        <f t="shared" si="1"/>
        <v>223669.66592199999</v>
      </c>
      <c r="J31" s="17">
        <f t="shared" si="6"/>
        <v>64828.39704384128</v>
      </c>
      <c r="K31" s="18">
        <f t="shared" si="2"/>
        <v>5.886183313671774E-3</v>
      </c>
      <c r="L31" s="19"/>
      <c r="M31" s="20">
        <f t="shared" si="7"/>
        <v>223669.66592199999</v>
      </c>
      <c r="N31" s="21" t="b">
        <f t="shared" si="8"/>
        <v>0</v>
      </c>
      <c r="O31" s="22">
        <f t="shared" si="3"/>
        <v>223669.66592199999</v>
      </c>
      <c r="P31" s="21" t="b">
        <f t="shared" si="8"/>
        <v>0</v>
      </c>
      <c r="Q31" s="22">
        <f t="shared" si="9"/>
        <v>223669.66592199999</v>
      </c>
      <c r="R31" s="21" t="b">
        <f t="shared" si="4"/>
        <v>0</v>
      </c>
      <c r="S31" s="23">
        <f t="shared" si="5"/>
        <v>223669.66592199999</v>
      </c>
      <c r="T31" s="24">
        <f t="shared" si="10"/>
        <v>223669.66592199999</v>
      </c>
    </row>
    <row r="32" spans="1:20" x14ac:dyDescent="0.25">
      <c r="A32" s="13" t="s">
        <v>29</v>
      </c>
      <c r="B32">
        <v>305</v>
      </c>
      <c r="C32" t="s">
        <v>80</v>
      </c>
      <c r="D32" s="14" t="s">
        <v>81</v>
      </c>
      <c r="E32" s="15">
        <v>6424783.707724506</v>
      </c>
      <c r="F32" s="16">
        <v>1825778.0177189857</v>
      </c>
      <c r="G32" s="16">
        <v>4635996.3198680002</v>
      </c>
      <c r="H32" s="17">
        <f t="shared" si="0"/>
        <v>1643200.2159470872</v>
      </c>
      <c r="I32" s="17">
        <f t="shared" si="1"/>
        <v>4635996.3198680002</v>
      </c>
      <c r="J32" s="17">
        <f t="shared" si="6"/>
        <v>1643200.2159470872</v>
      </c>
      <c r="K32" s="18">
        <f t="shared" si="2"/>
        <v>9.2252622076579624E-2</v>
      </c>
      <c r="L32" s="19"/>
      <c r="M32" s="20">
        <f t="shared" si="7"/>
        <v>3874610.1272163442</v>
      </c>
      <c r="N32" s="21" t="b">
        <f t="shared" si="8"/>
        <v>1</v>
      </c>
      <c r="O32" s="22">
        <f t="shared" si="3"/>
        <v>4635996.3198680002</v>
      </c>
      <c r="P32" s="21" t="b">
        <f t="shared" si="8"/>
        <v>0</v>
      </c>
      <c r="Q32" s="22">
        <f t="shared" si="9"/>
        <v>4635996.3198680002</v>
      </c>
      <c r="R32" s="21" t="b">
        <f t="shared" si="4"/>
        <v>0</v>
      </c>
      <c r="S32" s="23">
        <f t="shared" si="5"/>
        <v>4635996.3198680002</v>
      </c>
      <c r="T32" s="24">
        <f t="shared" si="10"/>
        <v>4635996.3198680002</v>
      </c>
    </row>
    <row r="33" spans="1:20" x14ac:dyDescent="0.25">
      <c r="A33" s="13" t="s">
        <v>29</v>
      </c>
      <c r="B33">
        <v>330</v>
      </c>
      <c r="C33" t="s">
        <v>82</v>
      </c>
      <c r="D33" s="14" t="s">
        <v>83</v>
      </c>
      <c r="E33" s="15">
        <v>9819339.3028801735</v>
      </c>
      <c r="F33" s="16">
        <v>446708.26710599998</v>
      </c>
      <c r="G33" s="16">
        <v>822191.863059</v>
      </c>
      <c r="H33" s="17">
        <f t="shared" si="0"/>
        <v>402037.44039539999</v>
      </c>
      <c r="I33" s="17">
        <f t="shared" si="1"/>
        <v>822191.863059</v>
      </c>
      <c r="J33" s="17">
        <f t="shared" si="6"/>
        <v>402037.44039539999</v>
      </c>
      <c r="K33" s="18">
        <f t="shared" si="2"/>
        <v>0.14099459825568847</v>
      </c>
      <c r="L33" s="19"/>
      <c r="M33" s="20">
        <f t="shared" si="7"/>
        <v>822191.863059</v>
      </c>
      <c r="N33" s="21" t="b">
        <f t="shared" si="8"/>
        <v>0</v>
      </c>
      <c r="O33" s="22">
        <f t="shared" si="3"/>
        <v>822191.863059</v>
      </c>
      <c r="P33" s="21" t="b">
        <f t="shared" si="8"/>
        <v>0</v>
      </c>
      <c r="Q33" s="22">
        <f t="shared" si="9"/>
        <v>822191.863059</v>
      </c>
      <c r="R33" s="21" t="b">
        <f t="shared" si="4"/>
        <v>0</v>
      </c>
      <c r="S33" s="23">
        <f t="shared" si="5"/>
        <v>822191.863059</v>
      </c>
      <c r="T33" s="24">
        <f t="shared" si="10"/>
        <v>822191.863059</v>
      </c>
    </row>
    <row r="34" spans="1:20" x14ac:dyDescent="0.25">
      <c r="A34" s="13" t="s">
        <v>29</v>
      </c>
      <c r="B34">
        <v>356</v>
      </c>
      <c r="C34" t="s">
        <v>84</v>
      </c>
      <c r="D34" s="14" t="s">
        <v>85</v>
      </c>
      <c r="E34" s="15">
        <v>576254.95525960694</v>
      </c>
      <c r="F34" s="16">
        <v>0</v>
      </c>
      <c r="G34" s="16">
        <v>1391362.241718</v>
      </c>
      <c r="H34" s="17">
        <f t="shared" si="0"/>
        <v>0</v>
      </c>
      <c r="I34" s="17">
        <f t="shared" si="1"/>
        <v>576254.95525960694</v>
      </c>
      <c r="J34" s="17">
        <f t="shared" si="6"/>
        <v>0</v>
      </c>
      <c r="K34" s="18">
        <f t="shared" si="2"/>
        <v>8.2743689166384551E-3</v>
      </c>
      <c r="L34" s="19"/>
      <c r="M34" s="20">
        <f t="shared" si="7"/>
        <v>347523.4944988151</v>
      </c>
      <c r="N34" s="21" t="b">
        <f t="shared" si="8"/>
        <v>1</v>
      </c>
      <c r="O34" s="22">
        <f t="shared" si="3"/>
        <v>558565.20256287279</v>
      </c>
      <c r="P34" s="21" t="b">
        <f t="shared" si="8"/>
        <v>1</v>
      </c>
      <c r="Q34" s="22">
        <f t="shared" si="9"/>
        <v>576254.95525960694</v>
      </c>
      <c r="R34" s="21" t="b">
        <f t="shared" si="4"/>
        <v>0</v>
      </c>
      <c r="S34" s="23">
        <f t="shared" si="5"/>
        <v>576254.95525960694</v>
      </c>
      <c r="T34" s="24">
        <f t="shared" si="10"/>
        <v>576254.95525960694</v>
      </c>
    </row>
    <row r="35" spans="1:20" x14ac:dyDescent="0.25">
      <c r="A35" s="13" t="s">
        <v>29</v>
      </c>
      <c r="B35">
        <v>360</v>
      </c>
      <c r="C35" t="s">
        <v>86</v>
      </c>
      <c r="D35" s="14" t="s">
        <v>87</v>
      </c>
      <c r="E35" s="15">
        <v>0</v>
      </c>
      <c r="F35" s="16">
        <v>407426.31551853206</v>
      </c>
      <c r="G35" s="16">
        <v>675504.41010500002</v>
      </c>
      <c r="H35" s="17">
        <f t="shared" si="0"/>
        <v>366683.68396667886</v>
      </c>
      <c r="I35" s="17">
        <f t="shared" si="1"/>
        <v>0</v>
      </c>
      <c r="J35" s="17">
        <f t="shared" si="6"/>
        <v>366683.68396667886</v>
      </c>
      <c r="K35" s="18">
        <f t="shared" si="2"/>
        <v>0</v>
      </c>
      <c r="L35" s="19"/>
      <c r="M35" s="20">
        <f t="shared" si="7"/>
        <v>366683.68396667886</v>
      </c>
      <c r="N35" s="21" t="b">
        <f t="shared" si="8"/>
        <v>0</v>
      </c>
      <c r="O35" s="22">
        <f t="shared" si="3"/>
        <v>366683.68396667886</v>
      </c>
      <c r="P35" s="21" t="b">
        <f t="shared" si="8"/>
        <v>0</v>
      </c>
      <c r="Q35" s="22">
        <f t="shared" si="9"/>
        <v>366683.68396667886</v>
      </c>
      <c r="R35" s="21" t="b">
        <f t="shared" si="4"/>
        <v>0</v>
      </c>
      <c r="S35" s="23">
        <f t="shared" si="5"/>
        <v>366683.68396667886</v>
      </c>
      <c r="T35" s="24">
        <f t="shared" si="10"/>
        <v>366683.68396667886</v>
      </c>
    </row>
    <row r="36" spans="1:20" x14ac:dyDescent="0.25">
      <c r="A36" s="13" t="s">
        <v>29</v>
      </c>
      <c r="B36">
        <v>378</v>
      </c>
      <c r="C36" t="s">
        <v>88</v>
      </c>
      <c r="D36" s="14" t="s">
        <v>89</v>
      </c>
      <c r="E36" s="15">
        <v>864944.8673233256</v>
      </c>
      <c r="F36" s="16">
        <v>0</v>
      </c>
      <c r="G36" s="16">
        <v>0</v>
      </c>
      <c r="H36" s="17">
        <f t="shared" si="0"/>
        <v>0</v>
      </c>
      <c r="I36" s="17">
        <f t="shared" si="1"/>
        <v>0</v>
      </c>
      <c r="J36" s="17">
        <f t="shared" si="6"/>
        <v>0</v>
      </c>
      <c r="K36" s="18">
        <f t="shared" si="2"/>
        <v>1.2419629296830733E-2</v>
      </c>
      <c r="L36" s="19"/>
      <c r="M36" s="20">
        <f t="shared" si="7"/>
        <v>0</v>
      </c>
      <c r="N36" s="21" t="b">
        <f t="shared" si="8"/>
        <v>0</v>
      </c>
      <c r="O36" s="22">
        <f t="shared" si="3"/>
        <v>0</v>
      </c>
      <c r="P36" s="21" t="b">
        <f t="shared" si="8"/>
        <v>0</v>
      </c>
      <c r="Q36" s="22">
        <f t="shared" si="9"/>
        <v>0</v>
      </c>
      <c r="R36" s="21" t="b">
        <f t="shared" si="4"/>
        <v>0</v>
      </c>
      <c r="S36" s="23">
        <f t="shared" si="5"/>
        <v>0</v>
      </c>
      <c r="T36" s="24">
        <f t="shared" si="10"/>
        <v>0</v>
      </c>
    </row>
    <row r="37" spans="1:20" x14ac:dyDescent="0.25">
      <c r="A37" s="13" t="s">
        <v>29</v>
      </c>
      <c r="B37">
        <v>396</v>
      </c>
      <c r="C37" t="s">
        <v>90</v>
      </c>
      <c r="D37" s="14" t="s">
        <v>91</v>
      </c>
      <c r="E37" s="15">
        <v>452207.25706314109</v>
      </c>
      <c r="F37" s="16">
        <v>0</v>
      </c>
      <c r="G37" s="16">
        <v>11556.557851</v>
      </c>
      <c r="H37" s="17">
        <f t="shared" si="0"/>
        <v>0</v>
      </c>
      <c r="I37" s="17">
        <f t="shared" si="1"/>
        <v>11556.557851</v>
      </c>
      <c r="J37" s="17">
        <f t="shared" si="6"/>
        <v>0</v>
      </c>
      <c r="K37" s="18">
        <f t="shared" si="2"/>
        <v>6.4931843753706451E-3</v>
      </c>
      <c r="L37" s="19"/>
      <c r="M37" s="20">
        <f t="shared" si="7"/>
        <v>11556.557851</v>
      </c>
      <c r="N37" s="21" t="b">
        <f t="shared" si="8"/>
        <v>0</v>
      </c>
      <c r="O37" s="22">
        <f t="shared" si="3"/>
        <v>11556.557851</v>
      </c>
      <c r="P37" s="21" t="b">
        <f t="shared" si="8"/>
        <v>0</v>
      </c>
      <c r="Q37" s="22">
        <f t="shared" si="9"/>
        <v>11556.557851</v>
      </c>
      <c r="R37" s="21" t="b">
        <f t="shared" si="4"/>
        <v>0</v>
      </c>
      <c r="S37" s="23">
        <f t="shared" si="5"/>
        <v>11556.557851</v>
      </c>
      <c r="T37" s="24">
        <f t="shared" si="10"/>
        <v>11556.557851</v>
      </c>
    </row>
    <row r="38" spans="1:20" x14ac:dyDescent="0.25">
      <c r="A38" s="13" t="s">
        <v>29</v>
      </c>
      <c r="B38">
        <v>399</v>
      </c>
      <c r="C38" t="s">
        <v>92</v>
      </c>
      <c r="D38" s="14" t="s">
        <v>93</v>
      </c>
      <c r="E38" s="15">
        <v>1168869.0905742401</v>
      </c>
      <c r="F38" s="16">
        <v>493974.12922374817</v>
      </c>
      <c r="G38" s="16">
        <v>984257.01465999999</v>
      </c>
      <c r="H38" s="17">
        <f t="shared" si="0"/>
        <v>444576.71630137338</v>
      </c>
      <c r="I38" s="17">
        <f t="shared" si="1"/>
        <v>984257.01465999999</v>
      </c>
      <c r="J38" s="17">
        <f t="shared" si="6"/>
        <v>444576.71630137338</v>
      </c>
      <c r="K38" s="18">
        <f t="shared" si="2"/>
        <v>1.6783637142538412E-2</v>
      </c>
      <c r="L38" s="19"/>
      <c r="M38" s="20">
        <f t="shared" si="7"/>
        <v>704912.7599866133</v>
      </c>
      <c r="N38" s="21" t="b">
        <f t="shared" si="8"/>
        <v>1</v>
      </c>
      <c r="O38" s="22">
        <f t="shared" si="3"/>
        <v>984257.01465999999</v>
      </c>
      <c r="P38" s="21" t="b">
        <f t="shared" si="8"/>
        <v>0</v>
      </c>
      <c r="Q38" s="22">
        <f t="shared" si="9"/>
        <v>984257.01465999999</v>
      </c>
      <c r="R38" s="21" t="b">
        <f t="shared" si="4"/>
        <v>0</v>
      </c>
      <c r="S38" s="23">
        <f t="shared" si="5"/>
        <v>984257.01465999999</v>
      </c>
      <c r="T38" s="24">
        <f t="shared" si="10"/>
        <v>984257.01465999999</v>
      </c>
    </row>
    <row r="39" spans="1:20" x14ac:dyDescent="0.25">
      <c r="A39" s="13" t="s">
        <v>29</v>
      </c>
      <c r="B39">
        <v>409</v>
      </c>
      <c r="C39" t="s">
        <v>94</v>
      </c>
      <c r="D39" s="14" t="s">
        <v>95</v>
      </c>
      <c r="E39" s="15">
        <v>268701.82699530578</v>
      </c>
      <c r="F39" s="16">
        <v>503799.64363751322</v>
      </c>
      <c r="G39" s="16">
        <v>772483.48362300009</v>
      </c>
      <c r="H39" s="17">
        <f t="shared" si="0"/>
        <v>453419.67927376193</v>
      </c>
      <c r="I39" s="17">
        <f t="shared" si="1"/>
        <v>268701.82699530578</v>
      </c>
      <c r="J39" s="17">
        <f t="shared" si="6"/>
        <v>453419.67927376193</v>
      </c>
      <c r="K39" s="18">
        <f t="shared" si="2"/>
        <v>3.8582541023569894E-3</v>
      </c>
      <c r="L39" s="19"/>
      <c r="M39" s="20">
        <f t="shared" si="7"/>
        <v>453419.67927376193</v>
      </c>
      <c r="N39" s="21" t="b">
        <f t="shared" si="8"/>
        <v>0</v>
      </c>
      <c r="O39" s="22">
        <f t="shared" si="3"/>
        <v>453419.67927376193</v>
      </c>
      <c r="P39" s="21" t="b">
        <f t="shared" si="8"/>
        <v>0</v>
      </c>
      <c r="Q39" s="22">
        <f t="shared" si="9"/>
        <v>453419.67927376193</v>
      </c>
      <c r="R39" s="21" t="b">
        <f t="shared" si="4"/>
        <v>0</v>
      </c>
      <c r="S39" s="23">
        <f t="shared" si="5"/>
        <v>453419.67927376193</v>
      </c>
      <c r="T39" s="24">
        <f t="shared" si="10"/>
        <v>453419.67927376193</v>
      </c>
    </row>
    <row r="40" spans="1:20" x14ac:dyDescent="0.25">
      <c r="A40" s="13" t="s">
        <v>29</v>
      </c>
      <c r="B40">
        <v>443</v>
      </c>
      <c r="C40" t="s">
        <v>96</v>
      </c>
      <c r="D40" s="14" t="s">
        <v>97</v>
      </c>
      <c r="E40" s="15">
        <v>5214833.8429636201</v>
      </c>
      <c r="F40" s="16">
        <v>1623653.3563646667</v>
      </c>
      <c r="G40" s="16">
        <v>1576414.5945153334</v>
      </c>
      <c r="H40" s="17">
        <f t="shared" si="0"/>
        <v>1461288.0207282</v>
      </c>
      <c r="I40" s="17">
        <f t="shared" si="1"/>
        <v>1576414.5945153334</v>
      </c>
      <c r="J40" s="17">
        <f t="shared" si="6"/>
        <v>1461288.0207282</v>
      </c>
      <c r="K40" s="18">
        <f t="shared" si="2"/>
        <v>7.4879111514474184E-2</v>
      </c>
      <c r="L40" s="19"/>
      <c r="M40" s="20">
        <f t="shared" si="7"/>
        <v>1576414.5945153334</v>
      </c>
      <c r="N40" s="21" t="b">
        <f t="shared" si="8"/>
        <v>0</v>
      </c>
      <c r="O40" s="22">
        <f t="shared" si="3"/>
        <v>1576414.5945153334</v>
      </c>
      <c r="P40" s="21" t="b">
        <f t="shared" si="8"/>
        <v>0</v>
      </c>
      <c r="Q40" s="22">
        <f t="shared" si="9"/>
        <v>1576414.5945153334</v>
      </c>
      <c r="R40" s="21" t="b">
        <f t="shared" si="4"/>
        <v>0</v>
      </c>
      <c r="S40" s="23">
        <f t="shared" si="5"/>
        <v>1576414.5945153334</v>
      </c>
      <c r="T40" s="24">
        <f t="shared" si="10"/>
        <v>1576414.5945153334</v>
      </c>
    </row>
    <row r="41" spans="1:20" ht="15.75" thickBot="1" x14ac:dyDescent="0.3">
      <c r="A41" s="25" t="s">
        <v>29</v>
      </c>
      <c r="B41" s="26">
        <v>490</v>
      </c>
      <c r="C41" s="26" t="s">
        <v>98</v>
      </c>
      <c r="D41" s="27" t="s">
        <v>99</v>
      </c>
      <c r="E41" s="28">
        <v>1253192.7023063393</v>
      </c>
      <c r="F41" s="29">
        <v>386342.78146689921</v>
      </c>
      <c r="G41" s="29">
        <v>509090.808211</v>
      </c>
      <c r="H41" s="30">
        <f t="shared" si="0"/>
        <v>347708.50332020927</v>
      </c>
      <c r="I41" s="30">
        <f t="shared" si="1"/>
        <v>509090.808211</v>
      </c>
      <c r="J41" s="30">
        <f t="shared" si="6"/>
        <v>347708.50332020927</v>
      </c>
      <c r="K41" s="31">
        <f t="shared" si="2"/>
        <v>1.7994428764348314E-2</v>
      </c>
      <c r="L41" s="32"/>
      <c r="M41" s="33">
        <f t="shared" si="7"/>
        <v>509090.808211</v>
      </c>
      <c r="N41" s="34" t="b">
        <f t="shared" si="8"/>
        <v>0</v>
      </c>
      <c r="O41" s="35">
        <f t="shared" si="3"/>
        <v>509090.808211</v>
      </c>
      <c r="P41" s="34" t="b">
        <f t="shared" si="8"/>
        <v>0</v>
      </c>
      <c r="Q41" s="35">
        <f t="shared" si="9"/>
        <v>509090.808211</v>
      </c>
      <c r="R41" s="34" t="b">
        <f t="shared" si="4"/>
        <v>0</v>
      </c>
      <c r="S41" s="36">
        <f t="shared" si="5"/>
        <v>509090.808211</v>
      </c>
      <c r="T41" s="37">
        <f t="shared" si="10"/>
        <v>509090.808211</v>
      </c>
    </row>
    <row r="42" spans="1:20" x14ac:dyDescent="0.25">
      <c r="E42" s="38">
        <f>SUM(E3:E41)</f>
        <v>69643372.330287188</v>
      </c>
      <c r="F42" s="38"/>
      <c r="G42" s="39"/>
      <c r="H42" s="39"/>
      <c r="I42" s="39"/>
      <c r="J42" s="39"/>
      <c r="K42" s="40">
        <f>SUM(K3:K41)</f>
        <v>0.99999999999999956</v>
      </c>
      <c r="L42" s="41" t="s">
        <v>100</v>
      </c>
      <c r="M42" s="42">
        <f>SUM(M3:M41)</f>
        <v>30310400.521776099</v>
      </c>
      <c r="N42" s="43"/>
      <c r="O42" s="42">
        <f>SUM(O3:O41)</f>
        <v>39778813.250899576</v>
      </c>
      <c r="P42" s="43"/>
      <c r="Q42" s="42">
        <f>SUM(Q3:Q41)</f>
        <v>40394675.834215797</v>
      </c>
      <c r="R42" s="43"/>
      <c r="S42" s="44">
        <f>SUM(S3:S41)</f>
        <v>40394675.834215797</v>
      </c>
      <c r="T42" s="45">
        <f>SUM(T3:T41)</f>
        <v>40394675.834215797</v>
      </c>
    </row>
    <row r="43" spans="1:20" x14ac:dyDescent="0.25">
      <c r="L43" s="46" t="s">
        <v>101</v>
      </c>
      <c r="M43" s="47">
        <f>$B$1-M42</f>
        <v>11689599.478223901</v>
      </c>
      <c r="N43" s="48"/>
      <c r="O43" s="47">
        <f>$B$1-O42</f>
        <v>2221186.7491004243</v>
      </c>
      <c r="P43" s="48"/>
      <c r="Q43" s="47">
        <f>$B$1-Q42</f>
        <v>1605324.1657842025</v>
      </c>
      <c r="R43" s="48"/>
      <c r="S43" s="49"/>
      <c r="T43" s="17"/>
    </row>
    <row r="44" spans="1:20" ht="15.75" thickBot="1" x14ac:dyDescent="0.3">
      <c r="L44" s="50" t="s">
        <v>102</v>
      </c>
      <c r="M44" s="51">
        <f>SUMIFS(M$3:M$41,N$3:N$41,TRUE)</f>
        <v>19249325.155816253</v>
      </c>
      <c r="N44" s="52"/>
      <c r="O44" s="51">
        <f>SUMIFS(O$3:O$41,P$3:P$41,TRUE)</f>
        <v>20199839.010438386</v>
      </c>
      <c r="P44" s="52"/>
      <c r="Q44" s="51">
        <f>SUMIFS(Q$3:Q$41,R$3:R$41,TRUE)</f>
        <v>0</v>
      </c>
      <c r="R44" s="52"/>
      <c r="S44" s="53"/>
      <c r="T4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NUSF139 2025 Support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Kapustin, Victor</dc:creator>
  <cp:lastModifiedBy>Kapustin, Victor</cp:lastModifiedBy>
  <dcterms:created xsi:type="dcterms:W3CDTF">2025-01-13T22:13:45Z</dcterms:created>
  <dcterms:modified xsi:type="dcterms:W3CDTF">2025-01-21T15:44:50Z</dcterms:modified>
</cp:coreProperties>
</file>